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CAD.Planeacion\OneDrive\Documentos\BRENDA ACOSTA ERAZO\GOBERNACION PLANEACION 2022\POAI 2022\"/>
    </mc:Choice>
  </mc:AlternateContent>
  <bookViews>
    <workbookView xWindow="-105" yWindow="-105" windowWidth="19425" windowHeight="10305"/>
  </bookViews>
  <sheets>
    <sheet name="Hoja1" sheetId="1" r:id="rId1"/>
    <sheet name="Hoja3" sheetId="3" r:id="rId2"/>
    <sheet name="Hoja2" sheetId="2" r:id="rId3"/>
  </sheets>
  <definedNames>
    <definedName name="_xlnm._FilterDatabase" localSheetId="0" hidden="1">Hoja1!$A$2:$N$20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14" i="1" l="1"/>
  <c r="G313" i="1" s="1"/>
  <c r="G228" i="1" l="1"/>
  <c r="G385" i="1"/>
  <c r="G371" i="1"/>
  <c r="G418" i="1"/>
  <c r="G402" i="1"/>
  <c r="G399" i="1"/>
  <c r="G396" i="1"/>
  <c r="G234" i="1"/>
  <c r="G182" i="1"/>
  <c r="G203" i="1"/>
  <c r="G250" i="1"/>
  <c r="G219" i="1"/>
  <c r="G415" i="1"/>
  <c r="G379" i="1"/>
  <c r="G349" i="1"/>
  <c r="G338" i="1"/>
  <c r="G334" i="1"/>
  <c r="G329" i="1"/>
  <c r="G354" i="1" l="1"/>
  <c r="G7" i="1"/>
  <c r="G407" i="1"/>
  <c r="G405" i="1"/>
  <c r="I107" i="1" l="1"/>
  <c r="I104" i="1"/>
  <c r="I85" i="1"/>
  <c r="I81" i="1"/>
  <c r="I78" i="1"/>
  <c r="I72" i="1"/>
  <c r="I66" i="1"/>
  <c r="I64" i="1"/>
  <c r="I60" i="1"/>
  <c r="I57" i="1"/>
  <c r="I52" i="1"/>
  <c r="I68" i="1"/>
  <c r="I113" i="1"/>
  <c r="I97" i="1"/>
  <c r="I95" i="1"/>
  <c r="I93" i="1"/>
  <c r="I91" i="1"/>
  <c r="I89" i="1"/>
  <c r="G463" i="1" l="1"/>
  <c r="G465" i="1" s="1"/>
  <c r="G468" i="1" s="1"/>
  <c r="G458" i="1"/>
  <c r="G457" i="1" s="1"/>
  <c r="G456" i="1" s="1"/>
  <c r="G455" i="1" s="1"/>
  <c r="G452" i="1"/>
  <c r="G447" i="1"/>
  <c r="G442" i="1"/>
  <c r="G438" i="1"/>
  <c r="G436" i="1"/>
  <c r="G434" i="1"/>
  <c r="G430" i="1"/>
  <c r="G429" i="1" s="1"/>
  <c r="G427" i="1"/>
  <c r="G426" i="1" s="1"/>
  <c r="G424" i="1"/>
  <c r="G411" i="1"/>
  <c r="G394" i="1"/>
  <c r="G375" i="1"/>
  <c r="G374" i="1" s="1"/>
  <c r="G368" i="1"/>
  <c r="G367" i="1" s="1"/>
  <c r="G364" i="1"/>
  <c r="G363" i="1" s="1"/>
  <c r="G361" i="1"/>
  <c r="G360" i="1" s="1"/>
  <c r="G353" i="1"/>
  <c r="G348" i="1"/>
  <c r="G346" i="1"/>
  <c r="G345" i="1" s="1"/>
  <c r="G337" i="1"/>
  <c r="G332" i="1"/>
  <c r="G324" i="1"/>
  <c r="G322" i="1"/>
  <c r="G319" i="1"/>
  <c r="G317" i="1" s="1"/>
  <c r="G311" i="1"/>
  <c r="G306" i="1"/>
  <c r="G304" i="1"/>
  <c r="G300" i="1"/>
  <c r="G299" i="1" s="1"/>
  <c r="G297" i="1"/>
  <c r="G296" i="1" s="1"/>
  <c r="G294" i="1"/>
  <c r="G292" i="1"/>
  <c r="G290" i="1"/>
  <c r="G288" i="1"/>
  <c r="G286" i="1"/>
  <c r="G283" i="1"/>
  <c r="G281" i="1"/>
  <c r="G277" i="1"/>
  <c r="G276" i="1" s="1"/>
  <c r="G274" i="1"/>
  <c r="G273" i="1" s="1"/>
  <c r="G270" i="1"/>
  <c r="G269" i="1" s="1"/>
  <c r="G265" i="1"/>
  <c r="G264" i="1" s="1"/>
  <c r="G262" i="1"/>
  <c r="G261" i="1" s="1"/>
  <c r="G257" i="1"/>
  <c r="G247" i="1"/>
  <c r="G212" i="1"/>
  <c r="G210" i="1"/>
  <c r="G199" i="1"/>
  <c r="G181" i="1" s="1"/>
  <c r="G178" i="1"/>
  <c r="G177" i="1" s="1"/>
  <c r="G175" i="1"/>
  <c r="G173" i="1"/>
  <c r="G170" i="1"/>
  <c r="G167" i="1"/>
  <c r="G165" i="1"/>
  <c r="G162" i="1"/>
  <c r="G161" i="1" s="1"/>
  <c r="G159" i="1"/>
  <c r="G158" i="1" s="1"/>
  <c r="G156" i="1"/>
  <c r="G155" i="1" s="1"/>
  <c r="G153" i="1"/>
  <c r="G151" i="1"/>
  <c r="G148" i="1"/>
  <c r="G147" i="1" s="1"/>
  <c r="G145" i="1"/>
  <c r="G143" i="1"/>
  <c r="G141" i="1"/>
  <c r="G139" i="1"/>
  <c r="G108" i="1"/>
  <c r="G106" i="1"/>
  <c r="G103" i="1"/>
  <c r="G99" i="1"/>
  <c r="G96" i="1"/>
  <c r="G94" i="1"/>
  <c r="G92" i="1"/>
  <c r="G90" i="1"/>
  <c r="G88" i="1"/>
  <c r="G84" i="1"/>
  <c r="G80" i="1"/>
  <c r="G79" i="1" s="1"/>
  <c r="G75" i="1"/>
  <c r="G67" i="1"/>
  <c r="G65" i="1"/>
  <c r="G63" i="1"/>
  <c r="G59" i="1"/>
  <c r="G56" i="1"/>
  <c r="G51" i="1"/>
  <c r="G47" i="1"/>
  <c r="G45" i="1"/>
  <c r="G43" i="1"/>
  <c r="G40" i="1"/>
  <c r="G39" i="1"/>
  <c r="G33" i="1" s="1"/>
  <c r="G27" i="1"/>
  <c r="G26" i="1" s="1"/>
  <c r="G23" i="1"/>
  <c r="G21" i="1"/>
  <c r="G18" i="1"/>
  <c r="G15" i="1"/>
  <c r="G370" i="1" l="1"/>
  <c r="G25" i="1"/>
  <c r="G71" i="1"/>
  <c r="G50" i="1" s="1"/>
  <c r="I75" i="1"/>
  <c r="G272" i="1"/>
  <c r="G268" i="1" s="1"/>
  <c r="G414" i="1"/>
  <c r="G413" i="1" s="1"/>
  <c r="G321" i="1"/>
  <c r="G164" i="1"/>
  <c r="G441" i="1"/>
  <c r="G440" i="1" s="1"/>
  <c r="G32" i="1"/>
  <c r="G138" i="1"/>
  <c r="G218" i="1"/>
  <c r="G217" i="1" s="1"/>
  <c r="G328" i="1"/>
  <c r="G327" i="1" s="1"/>
  <c r="G393" i="1"/>
  <c r="G392" i="1" s="1"/>
  <c r="G433" i="1"/>
  <c r="G432" i="1" s="1"/>
  <c r="G6" i="1"/>
  <c r="G98" i="1"/>
  <c r="G303" i="1"/>
  <c r="G302" i="1" s="1"/>
  <c r="G267" i="1" s="1"/>
  <c r="G150" i="1"/>
  <c r="G280" i="1"/>
  <c r="G279" i="1" s="1"/>
  <c r="G42" i="1"/>
  <c r="G169" i="1"/>
  <c r="G260" i="1"/>
  <c r="G83" i="1"/>
  <c r="G209" i="1"/>
  <c r="G352" i="1" l="1"/>
  <c r="G49" i="1"/>
  <c r="G180" i="1"/>
  <c r="G5" i="1"/>
  <c r="G137" i="1"/>
  <c r="G391" i="1"/>
  <c r="G326" i="1" l="1"/>
  <c r="G4" i="1"/>
  <c r="G3" i="1" s="1"/>
</calcChain>
</file>

<file path=xl/comments1.xml><?xml version="1.0" encoding="utf-8"?>
<comments xmlns="http://schemas.openxmlformats.org/spreadsheetml/2006/main">
  <authors>
    <author>PRESUPUESTO 1</author>
  </authors>
  <commentList>
    <comment ref="G75" authorId="0" shapeId="0">
      <text>
        <r>
          <rPr>
            <b/>
            <sz val="9"/>
            <color indexed="81"/>
            <rFont val="Tahoma"/>
            <family val="2"/>
          </rPr>
          <t>PRESUPUESTO 1:</t>
        </r>
        <r>
          <rPr>
            <sz val="9"/>
            <color indexed="81"/>
            <rFont val="Tahoma"/>
            <family val="2"/>
          </rPr>
          <t xml:space="preserve">
QUE CORRIGIO CON BYRON</t>
        </r>
      </text>
    </comment>
  </commentList>
</comments>
</file>

<file path=xl/sharedStrings.xml><?xml version="1.0" encoding="utf-8"?>
<sst xmlns="http://schemas.openxmlformats.org/spreadsheetml/2006/main" count="1215" uniqueCount="611">
  <si>
    <t>PLAN OPERATIVO ANUAL DE INVERSIONES VIGENCIA FISCAL 2022</t>
  </si>
  <si>
    <t>ESTRUCTURA</t>
  </si>
  <si>
    <t>CONCEPTO</t>
  </si>
  <si>
    <t>BPIN</t>
  </si>
  <si>
    <t>FUENTE FINANCIERA</t>
  </si>
  <si>
    <t>VALOR</t>
  </si>
  <si>
    <t>PLAN DE DESARROLLO</t>
  </si>
  <si>
    <t>TRECE MUNICIPIOS UN SOLO CORAZÓN</t>
  </si>
  <si>
    <t>LÍNEA ESTRATEGICA</t>
  </si>
  <si>
    <t>SOCIAL</t>
  </si>
  <si>
    <t>SECTOR</t>
  </si>
  <si>
    <t>EDUCACIÓN</t>
  </si>
  <si>
    <t>PROGRAMA</t>
  </si>
  <si>
    <t>COBERTURA EDUCATIVA</t>
  </si>
  <si>
    <t>SUBPROGRAMA</t>
  </si>
  <si>
    <t>ACCESO Y PERMANENCIA</t>
  </si>
  <si>
    <t>PROYECTO</t>
  </si>
  <si>
    <t>FORTALECIMIENTO A INTERNADOS EN EL DEPARTAMENTO DE PUTUMAYO</t>
  </si>
  <si>
    <t>S. G. P. EDUCACIÓN - PRESTACION DE SERVICIOS - C.S.F.</t>
  </si>
  <si>
    <t>DERECHOS DE MONOPOLIO POR LA PRODUCCIÓN DE LICORES DESTILADOS</t>
  </si>
  <si>
    <t>SERVICIO DE  ALIMENTACIÓN ESCOLAR  PAE,  EN EL DEPARTAMENTO DE PUTUMAYO.</t>
  </si>
  <si>
    <t>IMPLEMENTACIÓN DE MODELOS EDUCATIVOS FLEXIBLES EN EL DEPARTAMENTO DE PUTUMAYO</t>
  </si>
  <si>
    <t>DOTACIÓN DE RECURSOS EDUCATIVOS  A ESTABLECIMIENTOS OFICIALES DEL DEPARTAMENTO DE PUTUMAYO.</t>
  </si>
  <si>
    <t>FORTALECIMIENTO A LA COBERTURA EDUCATIVA A TRAVÉS DEL APOYO A LA GESTIÓN TERRITORIAL PARA LA FORMULACIÓN DEL DIAGNOSTICO DE INFRAESTRUCTURA EDUCATIVA Y LA LEGALIZACIÓN, ADQUISICIÓN DE PREDIOS DE INSTITUCIONES EDUCATIVAS DEL DEPARTAMENTO DE PUTUMAYO</t>
  </si>
  <si>
    <t>IMPLEMENTACIÓN DE PLANES ESCOLARES DE GESTIÓN DEL RIESGO EN LOS ESTABLECIMIENTOS EDUCATIVOS OFICIALES DEL DEPARTAMENTO DE PUTUMAYO</t>
  </si>
  <si>
    <t>ICLD</t>
  </si>
  <si>
    <t>IMPLEMENTACIÓN DE MODELOS PROPIOS DE EDUCACIÓN ÉTNICA EN LOS  ESTABLECIMIENTOS EDUCATIVOS OFICIALES DEL DEPARTAMENTO DEL PUTUMAYO</t>
  </si>
  <si>
    <t>IMPLEMENTACIÓN DE MODELOS PROPIOS DE EDUCACIÓN ÉTNICA EN LOS  ESTABLECIMIENTOS EDUCATIVOS OFICIALES DEL DEPARTAMENTO DE PUTUMAYO</t>
  </si>
  <si>
    <t>DERECHOS DE MONOPOLIO POR LA INTRODUCCIÓN DE LICORES DESTILADOS DE PRODUCCIÓN EXTRANJERA</t>
  </si>
  <si>
    <t>ATENCION DE POBLACIONES CON ENFOQUE DIFERENCIAL</t>
  </si>
  <si>
    <t>APOYO A LA ATENCIÓN DE POBLACIÓN CON DISCAPACIDAD,  CAPACIDADES Y TALENTOS EXCEPCIONALES EN LOS ESTABLECIMIENTOS EDUCATIVOS OFICIALES DEL DEPARTAMENTO DE PUTUMAYO</t>
  </si>
  <si>
    <t>EDUCACIÓN RURAL</t>
  </si>
  <si>
    <t>FORTALECIMIENTO A LA EDUCACIÓN RURAL LOS ESTABLECIMIENTOS EDUCATIVOS OFICIALES DEL DEPARTAMENTO DE PUTUMAYO</t>
  </si>
  <si>
    <t>EDUCACIÓN INICIAL</t>
  </si>
  <si>
    <t>FORTALECIMIENTO A LA EDUCACIÓN INICIAL  EN LOS ESTABLECIMIENTOS EDUCATIVOS OFICIALES DEL DEPARTAMENTO DE PUTUMAYO</t>
  </si>
  <si>
    <t>CALIDAD EDUCATIVA</t>
  </si>
  <si>
    <t>FORTALECIMIENTO CURRICULAR DE LOS ESTABLECIMIENTOS EDUCATIVOS Y ETNOEDUCATIVOS</t>
  </si>
  <si>
    <t>FORMULACIÓN E IMPLEMENTACIÓN PLAN DEPARTAMENTAL DE BILINGÜISMO EN EL DEPARTAMENTO DE PUTUMAYO</t>
  </si>
  <si>
    <t>IMPLEMENTACIÓN DEL PLAN TERRITORIAL DE CUALIFICACIÓN DOCENTE EN EL DEPARTAMENTO DE PUTUMAYO</t>
  </si>
  <si>
    <t>FORTALECIMIENTO DEL PLAN DEPARTAMENTAL DE LECTURA Y ESCRITURA EN EL DEPARTAMENTO DE PUTUMAYO</t>
  </si>
  <si>
    <t>APOYO PEDAGÓGICO Y DOTACIÓN DE MATERIAL BIBLIOGRÁFICO, FÍSICO Y/O DIGITAL A ESTABLECIMIENTOS EDUCATIVOS DEL DEPARTAMENTO DE PUTUMAYO</t>
  </si>
  <si>
    <t>PARTICIPACIÓN POR EL CONSUMO DE LICORES DESTILADOS INTRODUCIDOS DE PRODUCCIÓN NACIONAL</t>
  </si>
  <si>
    <t>FORTALECIMIENTO DEL USO Y APROPIACIÓN DE LAS TICS EN LOS ESTABLECIMIENTOS EDUCATIVOS DEL DEPARTAMENTO DE PUTUMAYO</t>
  </si>
  <si>
    <t>EFICIENCIA EN LA ADMINISTRACIÓN DEL SERVICIO EDUCATIVO</t>
  </si>
  <si>
    <t>TALENTO HUMANO</t>
  </si>
  <si>
    <t>CONSOLIDACIÓN DEL PAGO DE OBLIGACIONES SALARIALES A DOCENTES, DIRECTIVOS DOCENTES Y ADMINISTRATIVOS Y PAGO DE MESADAS PENSIONALES A DOCENTES NACIONALIZADOS DE LA SECRETARIA DE EDUCACIÓN DE PUTUMAYO</t>
  </si>
  <si>
    <t>S. G. P. EDUCACIÓN - SSF</t>
  </si>
  <si>
    <t>TRANSFERENCIA MEN PARA PAGO DE CANCELACIONES PENSIONADOS FER</t>
  </si>
  <si>
    <t>ADMINISTRACIÓN DEL SERVICIO EDUCATIVO EN LOS ESTABLECIMIENTOS EDUCATIVOS DEL DEPARTAMENTO DE PUTUMAYO.</t>
  </si>
  <si>
    <t>SERVICIO FINANCIERO PARA FORTALECER  EL FUNCIONAMIENTO DE LA SECRETARIA DE EDUCACIÓN DE  PUTUMAYO</t>
  </si>
  <si>
    <t>SISTEMA GESTIÓN DE CALIDAD Y ATENCIÓN AL CIUDADANO</t>
  </si>
  <si>
    <t>CONSERVACIÓN  DEL SISTEMA GESTIÓN DE CALIDAD  DE LA SECRETARIA DE EDUCACIÓN  DE PUTUMAYO</t>
  </si>
  <si>
    <t>EDUCACIÓN SUPERIOR</t>
  </si>
  <si>
    <t>ACCESO DE NUEVOS ESTUDIANTES A LA EDUCACIÓN SUPERIOR</t>
  </si>
  <si>
    <t>FORTALECIMIENTO A LA CALIDAD Y EL INGRESO DE ESTUDIANTES A LA EDUCACIÓN SUPERIOR EN EL DEPARTAMENTO DE PUTUMAYO</t>
  </si>
  <si>
    <t>PARTICIPACIÓN POR EL CONSUMO DE LICORES DESTILADOS PRODUCIDOS</t>
  </si>
  <si>
    <t>ACCESO DE NUEVOS ESTUDIANTES DE LAS COMUNIDADES ÉTNICAS A LA EDUCACIÓN SUPERIOR</t>
  </si>
  <si>
    <t>APOYO A ESTUDIANTES DE LAS COMUNIDADES ÉTNICAS PARA EL ACCESO  A LA EDUCACIÓN SUPERIOR EN EL DEPARTAMENTO DE PUTUMAYO</t>
  </si>
  <si>
    <t>FORTALECIMIENTO DEL INSTITUTO TECNOLÓGICO DE PUTUMAYO</t>
  </si>
  <si>
    <t>FORTALECIMIENTO A LA CALIDAD Y EL INGRESO DE  ESTUDIANTES AL INSTITUTO TECNOLÓGICO DE PUTUMAYO</t>
  </si>
  <si>
    <t>SALUD</t>
  </si>
  <si>
    <t>DIMENSIONES PRIORITARIAS</t>
  </si>
  <si>
    <t>SEXUALIDAD, DERECHOS SEXUALES Y REPRODUCTIVOS</t>
  </si>
  <si>
    <t>FORTALECIMIENTO DE LA DIMENSIÓN SEXUALIDAD, DERECHOS SEXUALES Y REPRODUCTIVOS EN EL DEPARTAMENTO DEL PUTUMAYO</t>
  </si>
  <si>
    <t xml:space="preserve">S.G.P. SALUD - SALUD PUBLICA                    </t>
  </si>
  <si>
    <t>VIDA SALUDABLE Y CONDICIONES NO TRANSMISIBLES</t>
  </si>
  <si>
    <t>FORTALECIMIENTO EN  LA DIMENSIÓN VIDA SALUDABLE Y CONDICIONES NO TRANSMISIBLES  EN EL  DEPARTAMENTO DEL PUTUMAYO</t>
  </si>
  <si>
    <t>CONVIVENCIA SOCIAL Y SALUD MENTAL</t>
  </si>
  <si>
    <t>FORTALECIMIENTO EN LA DIMENSIÓN CONVIVENCIA SOCIAL Y SALUD MENTAL EN EL DEPARTAMENTO DEL PUTUMAYO</t>
  </si>
  <si>
    <t>SEGURIDAD ALIMENTARIA Y NUTRICIONAL</t>
  </si>
  <si>
    <t>FORTALECIMIENTO DE LA DIMENSIÓN NUTRICIÓN Y SEGURIDAD ALIMENTARIA EN EL DEPARTAMENTO DEL PUTUMAYO</t>
  </si>
  <si>
    <t>SALUD Y ÁMBITO LABORAL</t>
  </si>
  <si>
    <t xml:space="preserve">FORTALECIMIENTO DE LA DIMENSIÓN SALUD Y ÁMBITO LABORAL EN EL DEPARTAMENTO DE PUTUMAYO </t>
  </si>
  <si>
    <t>SALUD AMBIENTAL</t>
  </si>
  <si>
    <t>FORTALECIMIENTO MEDIANTE LA INSPECCIÓN VIGILANCIA Y CONTROL DE LOS FACTORES DE RIESGOS DE LA SALUD Y DEL AMBIENTE EN EL DEPARTAMENTO DEL PUTUMAYO</t>
  </si>
  <si>
    <t>VIDA SALUDABLE Y CONDICIONES TRANSMISIBLES</t>
  </si>
  <si>
    <t>ERRADICACIÓN DE LA TUBERCULOSIS EN EL DEPARTAMENTO DE PUTUMAYO</t>
  </si>
  <si>
    <t>FORTALECIMIENTO DEL PROGRAMA AMPLIADO DE INMUNIZACIONES EN EL DEPARTAMENTO DE PUTUMAYO</t>
  </si>
  <si>
    <t>FORTALECIMIENTO DE LA PROMOCIÓN, PREVENCIÓN Y CONTROL DE LAS ENFERMEDADES TRANSMITIDAS POR VECTORES EN EL DEPARTAMENTO PUTUMAYO</t>
  </si>
  <si>
    <t xml:space="preserve">OTRAS TRANSFERENCIAS DEL NIVEL NACIONAL PARA INVERSION EN SALUD  - PROGRAMAS NACIONES   </t>
  </si>
  <si>
    <t>FORTALECIMIENTO DE LA ACCIONES DE ZOONOSIS EN EL DEPARTAMENTO DE PUTUMAYO</t>
  </si>
  <si>
    <t>SALUD PUBLICA EN EMERGENCIAS Y DESASTRES</t>
  </si>
  <si>
    <t>GESTIÓN EN EMERGENCIAS Y DESASTRES</t>
  </si>
  <si>
    <t>FORTALECIMIENTO  EN LA OPERACIÓN DE LA DIMENSIÓN SALUD PÚBLICA EN  EMERGENCIAS Y DESASTRES  DEL DEPARTAMENTO DEL PUTUMAYO</t>
  </si>
  <si>
    <t>GESTIÓN DIFERENCIAL DE POBLACIONES VULNERABLES</t>
  </si>
  <si>
    <t xml:space="preserve">SALUD PARA LA PRIMERA INFANCIA E INFANCIA </t>
  </si>
  <si>
    <t>PREVENCIÓN DE LA ENFERMEDADES PREVALENTES DE LA INFANCIA EN LA POBLACIÓN  INFANTIL DEL DEPARTAMENTO DEL PUTUMAYO</t>
  </si>
  <si>
    <t>ENVEJECIMIENTO Y VEJEZ</t>
  </si>
  <si>
    <t>FORTALECIMIENTO DE ACCIONES A BENEFICIO DE LA POBLACIÓN ADULTO MAYOR DEL DEPARTAMENTO DEL PUTUMAYO</t>
  </si>
  <si>
    <t xml:space="preserve"> DISCAPACIDAD</t>
  </si>
  <si>
    <t>FORTALECIMIENTO DE ACCIONES A BENEFICIO DE LA POBLACIÓN CON DISCAPACIDAD DEL DEPARTAMENTO DEL PUTUMAYO</t>
  </si>
  <si>
    <t>SALUD EN POBLACIONES ÉTNICAS</t>
  </si>
  <si>
    <t>FORTALECIMIENTO DE LA SALUD DE LA POBLACIÓN INDÍGENA DEL DEPARTAMENTO DEL PUTUMAYO</t>
  </si>
  <si>
    <t>SALUD Y GENERO</t>
  </si>
  <si>
    <t>FORTALECIMIENTO DE ACCIONES ENFOCADAS A REDUCIR LA INEQUIDAD Y DISCRIMINACIÓN DE GÉNERO EN EL DEPARTAMENTO DEL PUTUMAYO</t>
  </si>
  <si>
    <t>VICTIMAS</t>
  </si>
  <si>
    <t>FORTALECIMIENTO DE LOS PROCESOS DE ATENCIÓN PSICOSOCIAL Y SALUD INTEGRAL A VÍCTIMAS DEL CONFLICTO ARMADO EN EL MARCO DEL PAPSIVI EN EL DEPARTAMENTO DEL PUTUMAYO</t>
  </si>
  <si>
    <t>FORTALECIMIENTO DE LA AUTORIDAD SANITARIA</t>
  </si>
  <si>
    <t xml:space="preserve">GESTIÓN DE LA SALUD PÚBICA </t>
  </si>
  <si>
    <t>FORTALECIMIENTO DE LA GESTIÓN DE LA SALUD PUBLICA EN EL DEPARTAMENTO DEL PUTUMAYO</t>
  </si>
  <si>
    <t xml:space="preserve">VIGILANCIA EN SALUD PUBLICA </t>
  </si>
  <si>
    <t>FORTALECIMIENTO DE LAS ACCIONES DE VIGILANCIA EPIDEMIOLÓGICA Y DE ESTADÍSTICAS VITALES EN EL DEPARTAMENTO DE PUTUMAYO</t>
  </si>
  <si>
    <t>VIGILANCIA DEL LABORATORIO DE SALUD PUBLICA</t>
  </si>
  <si>
    <t>FORTALECIMIENTO DE LA VIGILANCIA Y ASEGURAMIENTO DE LA CALIDAD DE LOS RESULTADOS DE LOS EVENTOS DE INTERÉS EN SALUD PÚBLICA Y FACTORES DE RIESGO DEL AMBIENTE Y DEL CONSUMO EN EL DEPARTAMENTO DE PUTUMAYO</t>
  </si>
  <si>
    <t>VAMOS POR UN PUTUMAYO CON ATENCIÓN INTEGRAL EN SALUD</t>
  </si>
  <si>
    <t>DERECHOS DE MONOPOLIO POR LA INTRODUCCIÓN DE LICORES DESTILADOS DE PRODUCCIÓN NACIONAL</t>
  </si>
  <si>
    <t>PARTICIPACIÓN POR EL CONSUMO DE LICORES DESTILADOS INTRODUCIDOS DE PRODUCCIÓN EXTRANJERA RECAUDADO POR FONDO CUENTA DE LA FND</t>
  </si>
  <si>
    <t>FORTALECIMIENTO PARA LA PRESTACIÓN DE SERVICIOS DE SALUD PARA LA POBLACIÓN  NO ASEGURADA AL SISTEMA GENERAL DE SEGURIDAD SOCIAL EN SALUD EN EL DEPARTAMENTO DEL PUTUMAYO</t>
  </si>
  <si>
    <t>IMPUESTO AL CONSUMO DE LICORES - COMPONENTE ESPECÍFICO</t>
  </si>
  <si>
    <t>IMPUESTO AL CONSUMO DE LICORES - COMPONENTE AD VALOREM</t>
  </si>
  <si>
    <t>IMPUESTO AL CONSUMO DE VINOS, APERITIVOS Y SIMILARES - COMPONENTE ESPECÍFICO</t>
  </si>
  <si>
    <t>IMPUESTO AL CONSUMO DE VINOS, APERITIVOS Y SIMILARES - COMPONENTE AD VALOREM</t>
  </si>
  <si>
    <t xml:space="preserve">IVA CERVEZA  SALUD DE PRODUCCIÓN NACIONAL                                                                           </t>
  </si>
  <si>
    <t xml:space="preserve">IVA CERVEZA  SALUD DE PRODUCCIÓN EXTRANJERA   </t>
  </si>
  <si>
    <t>FORTALECIMIENTO FINANCIERO A LAS ESE DEL PUTUMAYO PARA MEJORAR LA PRESTACIÓN DE SERVICIOS DE SALUD A LA POBLACIÓN   VULNERABLE, CON DIFICULTADES DE ACCESO, MEDIANTE EL CUMPLIMIENTO DE LAS METAS EN PRODUCCIÓN DE SERVICIOS Y GESTIÓN DE CARTERA.</t>
  </si>
  <si>
    <t xml:space="preserve">S.G.P. SALUD  PREST SERV A POBLAC POBRE NO AFILIADA                                                 </t>
  </si>
  <si>
    <t>5% IVA CEDIDO LICORES- 75% Inversión</t>
  </si>
  <si>
    <t xml:space="preserve">IVA CERVEZA  SALUD DE PRODUCCIÓN NACIONAL              </t>
  </si>
  <si>
    <t xml:space="preserve">IVA CERVEZA  SALUD DE PRODUCCIÓN EXTRANJERA                                                        </t>
  </si>
  <si>
    <t xml:space="preserve">IMPUESTO  DE CIGARRILLO EXTRANJERO CON DESTINO A SALUD ASEGURAMIENTO          </t>
  </si>
  <si>
    <t xml:space="preserve">IMPUESTO AL CONSUMO  DE CIGARRILLOS Y TABACO NACIONAL AD VALOREM       </t>
  </si>
  <si>
    <t>LOTERIAS FORANEAS</t>
  </si>
  <si>
    <t>JUEGOS DE APUESTAS PERMANENTES  O CHANCE</t>
  </si>
  <si>
    <t>DERECHOS POR LA EXPLOTACIÓN JUEGOS DE SUERTE Y AZAR DE APUESTAS PERMANENTES O CHANCE</t>
  </si>
  <si>
    <t xml:space="preserve">DERECHOS POR LA EXPLOTACIÓN JUEGOS DE SUERTE Y AZAR DE JUEGOS NOVEDOSOS </t>
  </si>
  <si>
    <t>FORTALECIMIENTO DE LA INVESTIGACIÓN PARA LA SALUD EN EL DEPARTAMENTO DEL PUTUMAYO</t>
  </si>
  <si>
    <t xml:space="preserve">COMPENSACIÓN POR MENOR RECAUDO DE LOS DERECHOS DE EXPLOTACIÓN DEL JUEGO DE APUESTAS PERMANENTES </t>
  </si>
  <si>
    <t xml:space="preserve">INCLUSIÓN SOCIAL </t>
  </si>
  <si>
    <t>DESARROLLO INTEGRAL DE NIÑOS, NIÑAS, ADOLESCENTES Y SUS FAMILIAS</t>
  </si>
  <si>
    <t>PRIMERA INFANCIA</t>
  </si>
  <si>
    <t>FORTALECIMIENTO DE ACCIONES DIRIGIDAS A LA PROMOCIÓN Y GARANTÍA DE DERECHOS (EXISTENCIA, DESARROLLO, CIUDADANÍA Y PROTECCIÓN) DIRIGIDAS A LA PRIMERA INFANCIA DEL DEPARTAMENTO DE PUTUMAYO.</t>
  </si>
  <si>
    <t>2020-86-0037</t>
  </si>
  <si>
    <t>INFANCIA</t>
  </si>
  <si>
    <t>APOYO A ACCIONES QUE PROMUEVAN  EL BUEN TRATO Y LA PREVENCIÓN DE VULNERACIÓN DE DERECHOS EN NIÑOS Y NIÑAS EN EL DEPARTAMENTO DE PUTUMAYO.</t>
  </si>
  <si>
    <t xml:space="preserve">ADOLESCENCIA </t>
  </si>
  <si>
    <t>FORTALECIMIENTO DE ACCIONES DE PREVENCIÓN DE TODO TIPO DE RIESGOS, PROBLEMÁTICAS Y/O VIOLENCIAS EN ADOLESCENTES DEL DEPARTAMENTO DE PUTUMAYO.</t>
  </si>
  <si>
    <t>APOYO A LA FAMILIA</t>
  </si>
  <si>
    <t>APOYO A ACCIONES QUE PROMUEVAN EL FORTALECIMIENTO FAMILIAR EN EL DEPARTAMENTO DE PUTUMAYO.</t>
  </si>
  <si>
    <t>JUVENTUD</t>
  </si>
  <si>
    <t>JÓVENES CONSTRUYENDO PRESENTE</t>
  </si>
  <si>
    <t>FORTALECIMIENTO A LOS ESCENARIOS DE PARTICIPACIÓN DE LOS/LAS JÓVENES EN EL DEPARTAMENTO DE PUTUMAYO.</t>
  </si>
  <si>
    <t>2020-86-0036</t>
  </si>
  <si>
    <t>MUJER Y EQUIDAD DE GÉNERO CON ENFOQUE DIFERENCIAL Y ÉTNICO</t>
  </si>
  <si>
    <t xml:space="preserve">MUJERES PUTUMAYENSES EMPODERADAS: CONSTRUYENDO TERRITORIO </t>
  </si>
  <si>
    <t>IMPLEMENTACIÓN DE LA POLÍTICA PÚBLICA DE EQUIDAD E IGUALDAD DE GÉNERO DE LA MUJER EN EL DEPARTAMENTO DE PUTUMAYO.</t>
  </si>
  <si>
    <t>2020-86-0038</t>
  </si>
  <si>
    <t>PUTUMAYO UN CORAZÓN DIVERSO E INCLUYENTE</t>
  </si>
  <si>
    <t>FORTALECIMIENTO DE LOS PROCESOS DE INCLUSIÓN Y PARTICIPACIÓN DE LA POBLACIÓN LGBTI EN EL DEPARTAMENTO DE PUTUMAYO.</t>
  </si>
  <si>
    <t>BUEN TRATO Y PROMOCIÓN DE DERECHOS HACIA LOS ADULTOS MAYORES</t>
  </si>
  <si>
    <t>VEJEZ DIGNA CON RESPETO Y TOLERANCIA</t>
  </si>
  <si>
    <t>ASISTENCIA SOCIAL INTEGRAL AL ADULTO MAYOR VULNERABLE EN EL DEPARTAMENTO DE PUTUMAYO.</t>
  </si>
  <si>
    <t>ADULTO MAYOR</t>
  </si>
  <si>
    <t>POBLACIÓN CON DISCAPACIDAD</t>
  </si>
  <si>
    <t>INCLUSIÓN DE PERSONAS CON DISCAPACIDAD</t>
  </si>
  <si>
    <t>IMPLEMENTACIÓN DE LA POLÍTICA PÚBLICA DE DISCAPACIDAD EN EL DEPARTAMENTO DE PUTUMAYO.</t>
  </si>
  <si>
    <t>POBLACIÓN CARCELARIA: CAMINO AL CRECIMIENTO INTERNO Y LA RECONCILIACIÓN SOCIAL</t>
  </si>
  <si>
    <t>RESOCIALIZACIÓN EFECTIVA DE INTERNOS E INTERNAS</t>
  </si>
  <si>
    <t>APOYO, FORTALECIMIENTO Y PROMOCIÓN DE ACCIONES DIRIGIDAS A LA POBLACIÓN PRIVADA DE SU LIBERTAD EN EL DEPARTAMENTO DE PUTUMAYO.</t>
  </si>
  <si>
    <t>2020-86-0039</t>
  </si>
  <si>
    <t>SOLIDARIDAD SOCIAL ANIMAL</t>
  </si>
  <si>
    <t>FORTALECIMIENTO DE ACCIONES DE PROTECCIÓN Y BIENESTAR ANIMAL QUE PROMUEVAN LA PREVENCIÓN, SENSIBILIZACIÓN Y CONCIENTIZACIÓN DE LA TENENCIA DE ANIMALES EN EL DEPARTAMENTO DEL PUTUMAYO.</t>
  </si>
  <si>
    <t>POLÍTICA PÚBLICA DE PROTECCIÓN Y BIENESTAR ANIMAL</t>
  </si>
  <si>
    <t>FORMULACIÓN DE LA POLÍTICA PÚBLICA DE PROTECCIÓN Y BIENESTAR ANIMAL EN EL DEPARTAMENTO DE PUTUMAYO.</t>
  </si>
  <si>
    <t>FORTALECIMIENTO DE LAS INSTANCIAS A NIVEL DEPARTAMENTAL Y MUNICIPAL PARA LA IMPLEMENTACIÓN DE MEDIDAS DE ATENCIÓN A LA POBLACIÓN VICTIMA.</t>
  </si>
  <si>
    <t>FORTALECIMIENTO DE LA MESA DEPARTAMENTAL DE PARTICIPACIÓN EFECTIVA PARA LAS VICTIMAS EN EL DEPARTAMENTO DEL PUTUMAYO</t>
  </si>
  <si>
    <t xml:space="preserve">ACCIONES PARA LA IMPLEMENTACIÓN DE MEDIDAS DE PREVENCIÓN, PROTECCIÓN Y GARANTÍAS DE NO REPETICIÓN </t>
  </si>
  <si>
    <t>APOYO SUBSIDIARIO EN ATENCIÓN Y AYUDA HUMANITARIA INMEDIATA PARA POBLACIÓN VICTIMA AFECTADA  POR EL CONFLICTO ARMADO EN  EL MARCO DE LA LEY 1448 DE 2011 DEPARTAMENTO DEL PUTUMAYO</t>
  </si>
  <si>
    <t>ACCIONES PARA LA IMPLEMENTACIÓN DE MEDIDAS EN PLANES DE RETORNO Y REUBICACIÓN EN EL DEPARTAMENTO DE PUTUMAYO</t>
  </si>
  <si>
    <t xml:space="preserve">APOYO A ACCIONES PARA IMPULSAR LA OFERTA INSTITUCIONAL EN TODOS LOS NIVELES DE GOBERNANZA, PARA  LA IMPLEMENTACIÓN DE LOS DERECHOS DE ESTABILIZACIÓN SOCIOECONÓMICA, CONTEMPLADAS EN LOS PLANES DE RETORNOS Y REUBICACIÓN URBANOS, RURALES Y ÉTNICOS DEL DEPARTAMENTO DEL PUTUMAYO </t>
  </si>
  <si>
    <t xml:space="preserve">REINTEGRACIÓN Y REINCORPORACIÓN </t>
  </si>
  <si>
    <t>APOYO INTEGRAL A LA POBLACIÓN EN PROCESO DE REINTEGRACIÓN Y REINCORPORACIÓN, EN EL DEPARTAMENTO DE PUTUMAYO</t>
  </si>
  <si>
    <t>DEPORTE Y RECREACIÓN</t>
  </si>
  <si>
    <t xml:space="preserve"> FOMENTO A LA RECREACIÓN, LA ACTIVIDAD FÍSICA Y EL DEPORTE PARA EL USO ADECUADO DEL TIEMPO LIBRE</t>
  </si>
  <si>
    <t>INCLUSIÓN SOCIAL A TRAVÉS DE LA PRACTICA DEL DEPORTE SOCIAL COMUNITARIO Y  DE LA ACTIVIDAD FÍSICA CON ENFOQUE DIFERENCIAL.</t>
  </si>
  <si>
    <t>APORTES PARA LA CAPACITACIÓN Y ACTUALIZACIÓN DE AUTORIDADES DE JUZGAMIENTO DEPORTIVO DEL DEPARTAMENTO DEL PUTUMAYO.</t>
  </si>
  <si>
    <t>APORTES PARA LA CAPACITACIÓN Y FORMACIÓN DE FORMADORES,  DOCENTES DE PREESCOLAR, BÁSICA Y EDUCACIÓN FÍSICA DEL DEPARTAMENTO DEL PUTUMAYO</t>
  </si>
  <si>
    <t xml:space="preserve">APOYO PARA EL FOMENTO DE ACTIVIDADES DEPORTIVAS DEL DEPORTE SOCIAL COMUNITARIO EN EL DEPARTAMENTO DEL PUTUMAYO. </t>
  </si>
  <si>
    <t>TASA PRO DEPORTE Y RECREACIÓN</t>
  </si>
  <si>
    <t>APORTES PARA EL INCREMENTO DE LA PRACTICA REGULAR DE LA ACTIVIDAD FÍSICA EN EL PROGRAMA DE HÁBITOS Y ESTILOS DE VIDA SALUDABLE. EN EL DEPARTAMENTO DEL PUTUMAYO.</t>
  </si>
  <si>
    <t>APORTES PARA LA REALIZACIÓN DE CAMPEONATOS Y COMPETENCIAS DE LOS PUEBLOS ÉTNICOS DEL DEPARTAMENTO DEL PUTUMAYO</t>
  </si>
  <si>
    <t>APORTES PARA LA REALIZACIÓN DE CAMPEONATOS Y COMPETENCIAS DE LOS PUEBLOS ÉTNICO DEL DEPARTAMENTO DEL PUTUMAYO</t>
  </si>
  <si>
    <t xml:space="preserve">FORTALECIMIENTO DEL DEPORTE Y LA RECREACIÓN PARA EL APROVECHAMIENTO DEL TIEMPO LIBRE EN EL DEPARTAMENTO DEL PUTUMAYO </t>
  </si>
  <si>
    <t>APOYO CON ESTÍMULOS DE ESTUDIO A DEPORTISTAS DESTACADOS DEL DEPARTAMENTO DE PUTUMAYO.</t>
  </si>
  <si>
    <t>APORTES PARA LA REALIZACION DE LOS JUEGOS DEL SECTOR EDUCATIVO: SUPERATE - INTERCOLEGIADOS EN EL DEPARTAMENTO DEL PUTUMAYO</t>
  </si>
  <si>
    <t xml:space="preserve">APORTES PARA EL FOMENTO DE ACTIVIDADES RECREATIVAS - DEPORTIVAS Y APROVECHAMIENTO DEL TIEMPO LIBRE PARA LA PRIMERA INFANCIA. INFANCIA, ADOLESCENCIA, JUVENTUD Y PERSONA MAYOR DEL DEPARTAMENTO DEL PUTUMAYO. </t>
  </si>
  <si>
    <t>APORTES CON ASISTENCIA TÉCNICA E IMPLEMENTACIÓN DEPORTIVA A LOS SEMILLEROS DEPORTIVOS Y ESCUELAS DE FORMACIÓN DEPORTIVA DEL DEPARTAMENTO DEL PUTUMAYO.</t>
  </si>
  <si>
    <t>FOMENTO, DESARROLLO Y PRÁCTICA DEL DEPORTE</t>
  </si>
  <si>
    <t xml:space="preserve">APOYO AL FOMENTO DEL DEPORTE ASOCIADO Y ADAPTADO DEL DEPARTAMENTO DEL PUTUMAYO  </t>
  </si>
  <si>
    <t>APORTES PARA LA REALIZACIÓN DE CAMPEONATOS Y COMPETENCIAS DEPARTAMENTALES, REGIONALES, NACIONALES E INTERNACIONALES DEL DEPORTE ASOCIADO Y ADAPTADO DEL DEPARTAMENTO DEL PUTUMAYO</t>
  </si>
  <si>
    <t xml:space="preserve">FORTALECIMIENTO INSTITUCIONAL </t>
  </si>
  <si>
    <t>FORTALECIMEINTO ADMINISTRATIVO Y DOTACION PARA MEJORAR LA OPERATIVIDAD DEL SISTEMA NACIONAL DEL DEPORTE, EN EL DEPARTAMENTO DEL PUTUMAYO</t>
  </si>
  <si>
    <t>CULTURA</t>
  </si>
  <si>
    <t>PROMOCIÓN Y ACCESO EFECTIVO A PROCESOS CULTURALES Y ARTÍSTICOS</t>
  </si>
  <si>
    <t>FORTALECIMIENTO Y GESTIÓN INSTITUCIONAL</t>
  </si>
  <si>
    <t>FORTALECIMEINTO ADMINISTRATIVO Y DOTACION PARA MEJORAR LA OPERATIVIDAD DEL SISTEMA DEPARTAMENTAL DE CULTURA, EN EL DEPARTAMENTO DEL PUTUMAYO</t>
  </si>
  <si>
    <t xml:space="preserve">APOYO PARA EL FORTALECIMIENTO DEL CONSEJO DE CULTURA, PATRIMONIO, CINE Y OTROS ESPACIOS DE PARTICIPACIÓN CULTURAL EN EL DEPARTAMENTO DEL PUTUMAYO </t>
  </si>
  <si>
    <t>APOYO PARA REALIZAR ACTIVIDADES DE CAPACITACIÓN O PROCESOS DE FORMACIÓN CON AGENTES Y CREADORES CULTURALES DEL DEPARTAMENTO DE PUTUMAYO</t>
  </si>
  <si>
    <t>APOYO PARA LA FORMULACIÓN, IMPLEMENTACIÓN Y/O ACTUALIZACIÓN DE LAS POLÍTICAS Y DOCUMENTOS DE PLANEACIÓN DE CULTURA A MEDIANO Y LARGO PLAZO EN EL DEPARTAMENTO DEL PUTUMAYO</t>
  </si>
  <si>
    <t>SERVICIOS DE LECTURA Y BIBLIOTECAS</t>
  </si>
  <si>
    <t>DESARROLLO DE PROCESOS DE FORTALECIMIENTO (CAPACITACIÓN PARA LA IMPLEMENTACIÓN DE PROGRAMAS, GESTIÓN Y PRESTACIÓN DE SERVICIOS BIBILIOTECARIOS, DOTACIÓN) CON LA RDBP Y LAS BIBLIOTECAS DE LAS INSTITUCIONES EDUCATIVAS DEL DEPARTAMENTO DE PUTUMAYO</t>
  </si>
  <si>
    <t>APOYO PARA EL  DESARROLLO DE ACCIONES DE LECTURA Y ESCRITURA CON LAS BIBLIOTECAS PÚBLICAS Y LAS BIBLIOTECAS DE LAS INSTITUCIONES EDUCATIVAS DEL DEPARTAMENTO DEL PUTUMAYO</t>
  </si>
  <si>
    <t>CREACIÓN, FORMACIÓN Y FOMENTO CULTURAL</t>
  </si>
  <si>
    <t>APOYO PARA LA COFINANCIACIÓN DE PROYECTOS DE LAS COMUNIDADES APROBADOS  A TRAVÉS DE CONVOCATORIA ESTÍMULOS, CONCERTACIÓN Y OTRAS CONVOCATORIAS DEL ORDEN NACIONAL E INTERNACIONAL EN EL DEPARTAMENTO DEL PUTUMAYO</t>
  </si>
  <si>
    <t>APOYO PARA LA GENERACIÓN DE CAPACIDADES TÉCNICAS A LOS RESPONSABLES DE CULTURA DE LAS ALCALDIAS MUNICIPALES DEL  DEPARTAMENTO DEL PUTUMAYO</t>
  </si>
  <si>
    <t>APOYO A LOS PROCESOS DE FORMACIÓN ARTÍSTICA Y CULTURAL EN EL DEPARTAMENTO DEL PUTUMAYO</t>
  </si>
  <si>
    <t>APOYO PARA LA PROMOCIÓN DE EVENTOS CULTURALES Y DISFRUTE DE LAS ARTES EN EL DEPARTAMENTO DE PUTUMAYO</t>
  </si>
  <si>
    <t>APOYO PARA LA CREACIÓN, PRODUCCIÓN, FOMENTO Y CIRCULACIÓN DE CONTENIDOS CULTURALES DE LOS ARTISTAS Y AGENTES CULTURALES DEL DEPARTAMENTO DEL PUTUMAYO</t>
  </si>
  <si>
    <t>APOYO DE PRODUCCIONES AUDIOVISUALES Y CINEMATOGRÁFICAS REALIZADAS EN EL DEPARTAMENTO DE PUTUMAYO</t>
  </si>
  <si>
    <t>APOYO A PROCESOS, EVENTOS Y MANIFESTACIONES ARTÍSTICAS Y CULTURALES ALTERNATIVAS DE JÓVENES DEL DEPARTAMENTO DEL PUTUMAYO</t>
  </si>
  <si>
    <t>GESTIÓN, PROTECCIÓN Y SALVAGUARDIA DEL PATRIMONIO CULTURAL DEL DEPARTAMENTO DEL PUTUMAYO</t>
  </si>
  <si>
    <t>IMPLEMENTAR ACCIONES DE PROTECCIÓN, RECONOCIMIENTO Y SALVAGUARDA DEL PATRIMONIO CULTURAL DEL DEPARTAMENTO DEL PUTUMAYO</t>
  </si>
  <si>
    <t xml:space="preserve"> IVA TELEFONIA   .   MOVIL</t>
  </si>
  <si>
    <t>CULTURA PARA GRUPOS POBLACIONALES,  COMUNIDADES ÉTNICAS Y CAMPESINAS DEL DEPARTAMENTO DEL PUTUMAYO</t>
  </si>
  <si>
    <t>PROTECCIÓN Y PROMOCIÓN DE LAS MANIFESTACIONES CULTURALES DE LAS COMUNIDADES ÉTNICAS, CAMPESINAS Y DE DIFERENTES GRUPOS POBLACIONALES DEL DEPARTAMENTO DEL PUTUMAYO</t>
  </si>
  <si>
    <t>APOYO A PROCESOS CULTURAL Y/O ARTÍSTICO PARA PERSONAS CON DISCAPACIDAD Y POBLACIÓN EN CONDICIÓN DE VULNERABILIDAD DEL  DEPARTAMENTO DEL PUTUMAYO</t>
  </si>
  <si>
    <t>DESARROLLO DE ACCIONES ENCAMINADAS A LA RECUPERACIÓN DEL TEJIDO CULTURAL EN LAS COMUNIDADES AFECTADAS POR EL CONFLICTO ARMADO INTERNO EN EL DEPARTAMENTO DE PUTUMAYO.</t>
  </si>
  <si>
    <t>EMPRENDIMIENTO DE BASE ARTÍSTICA, CULTURAL, CREATIVA Y TECNOLÓGICA EN EL MARCO DE LA ECONOMÍA NARANJA</t>
  </si>
  <si>
    <t xml:space="preserve">APOYO PARA EL DESARROLLO DE  ESTRATEGIAS DE PROMOCIÓN Y CONSOLIDACIÓN DE EMPRENDIMIENTOS CULTURALES (EN EL MARCO DE LA ECONOMÍA NARANJA) DEL DEPARTAMENTO DE PUTUMAYO </t>
  </si>
  <si>
    <t>ETNIAS</t>
  </si>
  <si>
    <t>PUEBLOS INDÍGENAS</t>
  </si>
  <si>
    <t>FORTALECIMIENTO ORGANIZACIONAL DE LAS COMUNIDADES  INDÍGENAS DEL DEPARTAMENTO DEL PUTUMAYO.</t>
  </si>
  <si>
    <t xml:space="preserve">FORTALEMIENTO DEL SISTEMA DE GOBIERNO PROPIO DE LOS PUEBLOS INDÍGENAS DEL DEPARTAMENTO DEL PUTUMAYO. </t>
  </si>
  <si>
    <t>COMUNIDADES NEGRAS Y AFROCOLOMBIANAS PUTUMAYENSE</t>
  </si>
  <si>
    <t>FORTALECIMIENTO ORGANIZACIONAL DE LAS COMUNIDADES  CNARP DEL PUTUMAYO</t>
  </si>
  <si>
    <t xml:space="preserve">FORTALECEMIENTO  DEL SISTEMA DE GOBIERNO PROPIO DE LAS COMUNIDADES AFRODESCENDIENTES DEL DEPARTAMENTO DEL PUTUMAYO </t>
  </si>
  <si>
    <t>DESARROLLO ECONÓMICO SOSTENIBLE Y MEDIO AMBIENTE</t>
  </si>
  <si>
    <t>AMBIENTE Y DESARROLLO SOSTENIBLE</t>
  </si>
  <si>
    <t>MEDIO AMBIENTE SOSTENIBLE</t>
  </si>
  <si>
    <t>GESTIÓN DEL MEDIO AMBIENTE</t>
  </si>
  <si>
    <t xml:space="preserve">APOYO PARA LA SENSIBILIZACIÓN AMBIENTAL, EL USO, PROTECCIÓN Y RECUPERACIÓN DE LOS RECURSOS NATURALES EN EL DEPARTAMENTO DE PUTUMAYO. </t>
  </si>
  <si>
    <t>PROTECCIÓN Y CONSERVACIÓN DEL RECURSO HÍDRICO</t>
  </si>
  <si>
    <t xml:space="preserve">ADQUISICIÓN Y MANEJO DE ÁREAS DE IMPORTANCIA ESTRATÉGICA PARA LA CONSERVACIÓN DEL RECURSO HÍDRICO </t>
  </si>
  <si>
    <t>MANEJO DE ÁREAS ESTRATÉGICAS PARA LA PROTECCIÓN DE FUENTES HÍDRICAS ABASTECEDORAS EN EL DEPARTAMENTO DE PUTUMAYO</t>
  </si>
  <si>
    <t>2020-86-0041</t>
  </si>
  <si>
    <t>1% MEDIO AMBIENTE</t>
  </si>
  <si>
    <t>INVERSIONES PARA LA COMPRA DE AREAS ESTRATEGICAS EN CUENCAS ABASTECEDORAS DE ACUEDUCTOS MUNICIPALES Y VEREDALES DEL DEPARTAMENTO DE PUTUMAYO</t>
  </si>
  <si>
    <t>GESTION DEL CAMBIO CLIMATICO PARA UN DESARROLLO BAJO EN CARBONO Y RESILIENTE AL CLIMA</t>
  </si>
  <si>
    <t>ADAPTACIÓN Y MITIGACIÓN AL CAMBIO CLIMÁTICO</t>
  </si>
  <si>
    <t>IMPLEMENTACIÓN DE ALTERNATIVAS PARA LA MITIGACIÓN Y ADAPTACIÓN AL CAMBIO CLIMÁTICO EN EL DEPARTAMENTO DE PUTUMAYO</t>
  </si>
  <si>
    <t>DESARROLLO RURAL</t>
  </si>
  <si>
    <t>DESARROLLO RURAL INTEGRAL CON ENFOQUE  ÉTNICO, TERRITORIAL  Y DIFERENCIAL</t>
  </si>
  <si>
    <t>ALIANZAS PRODUCTIVAS</t>
  </si>
  <si>
    <t>FORTALECIMIENTO DE ALIANZAS PRODUCTIVAS EN EL DEPARTAMENTO DE PUTUMAYO.</t>
  </si>
  <si>
    <t>DESARROLLO Y/O INNOVACIÓN DEL SECTOR AGROPECUARIO, ACUÍCOLA, PESQUERO,  DESARROLLO ALTERNATIVO CON INCLUSIÓN SOCIAL Y EXTENSIÓN RURAL</t>
  </si>
  <si>
    <t>FORTALECIMIENTO DEL SECTOR AGROPECUARIO, ACUICOLA Y PESQUERO  DEL DEPARTAMENTO DE PUTUMAYO.</t>
  </si>
  <si>
    <t>2020-86-0032</t>
  </si>
  <si>
    <t>DEGÜELLO  GANADO MAYOR</t>
  </si>
  <si>
    <t>DESARROLLO Y APROVECHAMIENTO SOSTENIBLE DEL SECTOR FORESTAL COMERCIAL</t>
  </si>
  <si>
    <t>DESARROLLO DEL SECTOR FORESTAL COMERCIAL EN EL DEPARTAMENTO DEL PUTUMAYO</t>
  </si>
  <si>
    <t>GESTIÓN DE RIESGOS NATURALES Y/O AGROPECUARIOS</t>
  </si>
  <si>
    <t>CRÉDITOS Y FINANCIAMIENTO  A PRODUCTORES AGROPECUARIOS</t>
  </si>
  <si>
    <t>FORTALECIMIENTO DEL CRÉDITO AGROPECUARIO EN EL DEPARTAMENTO DE PUTUMAYO.</t>
  </si>
  <si>
    <t>SEGURIDAD ALIMENTARIA EN COMUNIDADES ÉTNICAS Y CAMPESINAS.</t>
  </si>
  <si>
    <t>APOYO A LA SEGURIDAD ALIMENTARIA DE LAS COMUNIDADES ÉTNICAS Y CAMPESINAS DEL DEPARTAMENTO DE PUTUMAYO</t>
  </si>
  <si>
    <t>2020-86-60033</t>
  </si>
  <si>
    <t>MUJER RURAL CONSTRUCTORA DEL DESARROLLO AGRICOLA Y BINESTAR SOCIAL</t>
  </si>
  <si>
    <t>FORTALECIMIENTO A LAS PEQUEÑAS PRODUCTORAS RURALES ORGANIZADAS INDIGENAS, VICTIMAS, COMUNIDADES NEGRAS, AFRODECENDIENTES, CAMPESINAS  REINTEGRADAS Y REINCORPORADAS DEL  DEPARTAMENTO DEL PUTUMAYO.</t>
  </si>
  <si>
    <t>2020-86-60034</t>
  </si>
  <si>
    <t>PROPIEDAD RURAL</t>
  </si>
  <si>
    <t>DISTRIBUCION DE LA PROPIEDAD, REGULARIZACION Y ACCESO A LA PROPIEDAD DE LA TIERRA RURAL</t>
  </si>
  <si>
    <t>APOYO PARA  REGULARIZACIÓN Y ACCESO A LA PROPIEDAD RURAL EN EL DEPARTAMENTO DE PUTUMAYO.</t>
  </si>
  <si>
    <t>ARTICULACION INSTITUCIONAL</t>
  </si>
  <si>
    <t>FORTALECIMIENTO DE LAS INSTANCIAS  DE PARTICIPACION Y CONCERTACION CIUDADANA</t>
  </si>
  <si>
    <t>FORTALECIMIENTO A LAS INSTANCIAS DE PARTICIPACIÓN Y CONCERTACIÓN CIUDADANA EN EL DEPARTAMENTO DE PUTUMAYO</t>
  </si>
  <si>
    <t>PROMOCIÓN DEL DESARROLLO</t>
  </si>
  <si>
    <t>VAMOS POR EL EMPRENDIMIENTO Y LA PRODUCTIVIDAD</t>
  </si>
  <si>
    <t>FOMENTO Y FORTALECIMIENTO EMPRESARIAL E INNOVADOR, CON ENFOQUE DIFERENCIAL Y ÉTNICO</t>
  </si>
  <si>
    <t>DESARROLLO E IMPLEMENTACIÓN DE ESTRATEGIAS ORIENTADAS AL FORTALECIMIENTO ECONOMICO Y EMPRESARIAL EN EL DEPARATMENTO DE PUTUMAYO</t>
  </si>
  <si>
    <t>SERVICIO DE APOYO Y CONSOLIDACIÓN DE LA COMISIÓN REGIONAL DE COMPETITIVIDAD E INNOVACIÓN - CRCI</t>
  </si>
  <si>
    <t>APOYO A LA REALIZACIÓN DE ENCUENTROS, PARA LA ARTICULACIÓN INSTITUCIONAL Y GESTIÓN DE LA COMISIÓN REGIONAL DE COMPETITIVIDAD E INNOVACIÓN DEL DEPARTAMENTO DE PUTUMAYO</t>
  </si>
  <si>
    <t>PROMOCIÓN DEL DESARROLLO TURÍSTICO CON ENFOQUE DIFERENCIAL, INNOVADOR Y COMPETITIVO</t>
  </si>
  <si>
    <t>APOYO AL FORTALECIMIENTO DE LAS EMPRESAS DEL SECTOR TURÍSTICO EN EL DEPARTAMENTO DE PUTUMAYO</t>
  </si>
  <si>
    <t>APOYO A INICIATIVAS DE EMPRENDIMIENTO CON  POTENCIAL DE ATRACTIVOS TURÍSTICOS EN EL DEPARTAMENTO DE PUTUMAYO</t>
  </si>
  <si>
    <t>CIENCIA TECNOLOGÍA E INNOVACIÓN PARA LA PRODUCTIVIDAD Y LA COMPETITIVIDAD</t>
  </si>
  <si>
    <t>APOYO Y FORTALECIMIENTO A INICIATIVAS EN CIENCIA, TECNOLOGÍA E INNOVACIÓN Y TIC EN EL DEPARTAMENTO DE PUTUMAYO</t>
  </si>
  <si>
    <t xml:space="preserve">DESARROLLO AMBIENTAL SOSTENIBLE DEL SECTOR MINERO </t>
  </si>
  <si>
    <t>ASISTENCIA TÉCNICA EN EL MANEJO SOCIO AMBIENTAL DE LAS ACTIVIDADES MINERAS</t>
  </si>
  <si>
    <t>APOYO A UNIDADES CON BUENAS PRÁCTICAS, TRANSFERENCIA DE TECNOLOGÍAS MINERAS Y MITIGACIÓN DE LOS PASIVOS AMBIENTALES EN EL DEPARTAMENTO DE PUTUMAYO</t>
  </si>
  <si>
    <t>COOPERACIÓN PARA EL DESARROLLO</t>
  </si>
  <si>
    <t>FORMULACIÓN E IMPLEMENTACIÓN DE ACCIONES PARA DESARROLLAR LA ESTRATEGIA DE COOPERACIÓN NACIONAL E INTERNACIONAL, EN EL DEPARTAMENTO DE PUTUMAYO</t>
  </si>
  <si>
    <t>COOPERACIÓN PARA EL DESARROLLO SOCIAL Y ECONÓMICO</t>
  </si>
  <si>
    <t>FORTALECIMIENTO DE LA CAPACIDAD INSTITUCIONAL, QUE PROPENDAN POR  EL BIENESTAR DE LOS HABITANTES DEL DEPARTAMENTO</t>
  </si>
  <si>
    <t>FRONTERAS</t>
  </si>
  <si>
    <t>FORTALECIMIENTO INTERINSTITUCIONAL Y TRANSFRONTERIZO</t>
  </si>
  <si>
    <t>FORTALECIMIENTO PARA EL DESARROLLO DE LAS FRONTERAS A TRAVÉS DE LA ARTICULACIÓN LOCAL REGIONAL, NACIONAL Y TRANSFRONTERIZA PARA EL DEPARTAMENTO DEL PUTUMAYO</t>
  </si>
  <si>
    <t>DLLO FROTERIZO</t>
  </si>
  <si>
    <t>DESARROLLO SOCIAL Y ECONÓMICO</t>
  </si>
  <si>
    <t>APOYO AL DESARROLLO SOCIOCULTURAL, ORGANIZATIVO Y PRODUCTIVO DE LA REGIÓN, A PARTIR DE POTENCIAR SUS VENTAJAS COMPARATIVAS EN LOS TERRITORIOS DE FRONTERA, EN EL DEPARTAMENTO DE PUTUMAYO</t>
  </si>
  <si>
    <t>INSTITUCIONAL</t>
  </si>
  <si>
    <t>DERECHOS HUMANOS Y SEGURIDAD PARA LA PAZ CON JUSTICIA SOCIAL</t>
  </si>
  <si>
    <t>SEGURIDAD, CONVIVENCIA Y JUSTICIA</t>
  </si>
  <si>
    <t>ACCESO INTEGRAL A LA JUSTICIA</t>
  </si>
  <si>
    <t>FORTALECIMIENTO DE MECANISMOS ALTERNATIVOS DE SOLUCIÓN DE CONFLICTOS EN EL DEPARTAMENTO DE PUTUMAYO.</t>
  </si>
  <si>
    <t xml:space="preserve">CONTRIBUCIONES SOBRECONTRATOS DE OBRA PUBLICA   F.S.C.       </t>
  </si>
  <si>
    <t>FORTALECIMIENTO DEL ACCESO A  LA JUSTICIA DE LA POBLACIÓN EN CONDICIÓN DE VULNERABILIDAD EN EL DEPARTAMENTO DE PUTUMAYO.</t>
  </si>
  <si>
    <t>TERRITORIO SEGURO DE LOS PUEBLOS ÉTNICOS</t>
  </si>
  <si>
    <t>FORTALECIMIENTO DE LA GUARDIA INDIGENA Y DE LA CNARP PARA GARANTIZAR LA PERVIVENCIA Y EL BUEN VIVIR DE LOS PUEBLOS ETNICOS DEL DEPARTAEMNTO DE PUTUMAYO.</t>
  </si>
  <si>
    <t>TERRITORIO SEGURO PARA LA SANA CONVIVENCIA</t>
  </si>
  <si>
    <t>FORTALECIMIENTO DE LA SEGURIDAD, LA CONVIVENCIA  Y LA CULTURA DE LEGALIDAD, CON ENTORNOS PROTECTORES, FORMACIÓN Y ESPACIOS DE SANA CONVIVENCIA, EN EL DEPARTAMENTO DE PUTUMAYO</t>
  </si>
  <si>
    <t>FORTALECIMIENTO DE LA CAPACIDAD INSTITUCIONAL PARA LA SEGURIDAD DEL DEPARTAMENTO DE PUTUMAYO-</t>
  </si>
  <si>
    <t>DERECHOS HUMANOS Y PAZ</t>
  </si>
  <si>
    <t>DERECHOS HUMANOS, PAZ, LEGALIDAD, RECONCILIACIÓN CONVIVENCIA, PROTECCIÓN INTERNACIONAL Y DIH</t>
  </si>
  <si>
    <t xml:space="preserve">APOYO AL FUNCIONAMIENTO E INICIATIVAS PARA LA  IMPLEMENTACIÓN DE LOS PLANES DE ACCIÓN DE LAS INSTANCIAS DE DERECHOS HUMANOS, LEGALIDAD, CONVIVENCIA Y CONSTRUCCIÓN DE PAZ TERRITORIAL EN EL DEPARTAMENTO DEL PUTUMAYO </t>
  </si>
  <si>
    <t>DISEÑO E IMPLEMENTACIÓN DEL OBSERVATORIO DE DDHH, CONFLICTIVIDAD Y DIÁLOGO SOCIAL BASADO EN RUTAS DE ACCESO A DERECHOS EN EL DEPARTAMENTO DEL PUTUMAYO</t>
  </si>
  <si>
    <t>FORMULACIÓN E IMPLEMENTACIÓN DE LA POLÍTICA PUBLICA DE LEGALIDAD, CONVIVENCIA Y DERECHOS HUMANOS  EN EL DEPARTAMENTO DEL PUTUMAYO.</t>
  </si>
  <si>
    <t xml:space="preserve">APOYO A ESTRATEGIAS DE PROMOCIÓN Y PROTECCIÓN DE LOS DDHH: FORTALECIMIENTO INSTITUCIONAL, CULTURA DE LA LEGALIDAD, ACTIVACIÓN DE  RUTAS (AICMA,   TRATA DE PERSONAS, RECLUTAMIENTO FORZADO, COMITÉ DE DESAPARECIDOS Y OTROS), Y FORMACIÓN A LA CIUDADANÍA EN EL DEPARTAMENTO DEL PUTUMAYO </t>
  </si>
  <si>
    <t>APOYO PARA LA ATENCIÓN Y PROTECCIÓN INTEGRAL DE GARANTÍAS PARA LIDERES, LIDERESAS Y DEFENSORES  DE DD.HH  EN EL DEPARTAMENTO DEL PUTUMAYO</t>
  </si>
  <si>
    <t xml:space="preserve">APOYO PARA LA ATENCIÓN A POBLACIÓN MIGRANTE EN EL DEPARTAMENTO DEL PUTUMAYO </t>
  </si>
  <si>
    <t>PARTICIPACIÓN CIUDADANA</t>
  </si>
  <si>
    <t>PROTECCIÓN AL DERECHO A LA PARTICIPACIÓN DEMOCRÁTICA</t>
  </si>
  <si>
    <t>ORGANIZACIONES SOCIALES,  COMUNALES, DE LIBRE CULTO Y VOLUNTARIADOS</t>
  </si>
  <si>
    <t>FORTALECIMIENTO DE LAS  ORGANIZACIONES, COMUNALES, RELIGIOSAS Y DE LIBRE CULTO DEL DEPARTAMENTO DE PUTUMAYO.</t>
  </si>
  <si>
    <t>FORTALECIMIENTO PARA LA GENERACIÓN DE CAPACIDAD INSTALADA EN LAS ORGANIZACIONES COMUNALES DEL DEPARTAMENTO DEL PUTUMAYO</t>
  </si>
  <si>
    <t>FORTALECIMIENTO DE LAS ORGANIZACIONES QUE PROMUEVEN LA LIBERTAD E IGUALDAD RELIGIOSA, DE CULTO Y DE CONCIENCIA DEL DEPARTAMENTO DEL PUTUMAYO</t>
  </si>
  <si>
    <t>GOBIERNO TERRITORIAL</t>
  </si>
  <si>
    <t>HERRAMIENTAS E INSTANCIAS DE PLANEACIÓN PARA EL DESARROLLO ADMINISTRATIVO INSTITUCIONAL Y TERRITORIAL.</t>
  </si>
  <si>
    <t>FORTALECIMIENTO DEL BANCO DE PROYECTOS DEPARTAMENTAL Y LOS 13 BANCOS DE PROYECTOS MUNICIPALES DEL DEPARTAMENTO DE PUTUMAYO</t>
  </si>
  <si>
    <t>FORTALECIMIENTO DE PROCESOS E INSTANCIAS TERRITORIALES  DE  PLANEACION CTP, EN EL DEPARTAMENTO DE PUTUMAYO.</t>
  </si>
  <si>
    <t>APROVECHAMIENTO DE HERRAMIENTAS, AVANCES TEGNOLOGICOS Y LAS TIC'S,  PARA UNA MAYOR EFICIENCIA ADMINISTRATIVA Y UNIVERSALIZACION DE LA COMUNICACIÓN MASIVA EN EL DEPARTAMENTO DE PUTUMAYO.</t>
  </si>
  <si>
    <t>FORTALECIMIENTO A LA SEGURIDAD VIAL, INSTITUCIONAL Y RECURSOS HUMANO DEL ORGANISMO DE TRANSITO DEL DEPARTAMENTO DE PUTUMAYO.</t>
  </si>
  <si>
    <t>TRANSITO Y TRANSPORTE</t>
  </si>
  <si>
    <t>FINANZAS DEPARTAMENTALES</t>
  </si>
  <si>
    <t>FORTALECIMIENTO DE LA GESTIÓN DE LAS FINANZAS DEPARTAMENTALES</t>
  </si>
  <si>
    <t>FORTALECIMIENTO DE LOS PROCESOS, PROCEDIMIENTOS Y ESTRATEGIAS PARA LA CAPTACION DE LAS RENTAS DE LA GOBERNACION DE PUTUMAYO.</t>
  </si>
  <si>
    <t>SISTEMA DE GESTIÓN</t>
  </si>
  <si>
    <t>MODELO INTEGRADO DE PLANEACIÓN Y GESTIÓN</t>
  </si>
  <si>
    <t>DESARROLLO, SEGUIMIENTO Y MEJORAMIENTO DEL SISTEMA DE GESTION  (SIGE-MIPG) DE LA GOBERNACION DE PUTUMAYO.</t>
  </si>
  <si>
    <t>APOYO A LA GESTION INTEGRAL DE LOS INSTRUMENTOS ARCHIVISTICOS DE LA GOBERNACION DE PUTUMAYO.</t>
  </si>
  <si>
    <t>FORTALECIMIENTO DE LA GESTIÓN Y DIRECCIÓN DE LA ADMINISTRACIÓN PÚBLICA TERRITORIAL</t>
  </si>
  <si>
    <t>EFICIENCIA EN LA ADMINISTRACIÓN PUBLICA CON SERVICIO SOCIAL</t>
  </si>
  <si>
    <t>APOYO A LA CREACIÓN, HABILITACIÓN Y PUESTA EN MARCHA EN EL DEPARTAMENTO DE PUTUMAYO DE EMPRESAS TERRITORIALES DE ECONOMÍA MIXTA.</t>
  </si>
  <si>
    <t>GESTIÓN DEL RIESGO DE DESASTRES, UN COMPROMISO DE TODOS.</t>
  </si>
  <si>
    <t>CONOCIMIENTO DEL RIESGO EN EL TERRITORIO</t>
  </si>
  <si>
    <t>ESTUDIOS DE AMENAZA, VULNERABILIDAD Y RIESGO EN EL DEPARTAMENTO DE PUTUMAYO.</t>
  </si>
  <si>
    <t>APOYO AL MONITOREO DE RIESGO EN EL DEPARTAMENTO DE PUTUMAYO.</t>
  </si>
  <si>
    <t>REDUCCIÓN DEL RIESGO EN EL TERRITORIO</t>
  </si>
  <si>
    <t>APOYO A PROGRAMAS DE REASENTAMIENTOS HUMANOS DE POBLACIÓN EN RIESGO DE DESASTRES EN EL DEPARTAMENTO DE PUTUMAYO.</t>
  </si>
  <si>
    <t>FONDO DE RIESGO. ORDZA. 745/2017</t>
  </si>
  <si>
    <t>APOYO A LA REDUCCIÓN DE RIESGOS EN EL DEPARTAMENTO DE PUTUMAYO.</t>
  </si>
  <si>
    <t>PREPARACIÓN Y MANEJO DE DESASTRES EN EL TERRITORIO</t>
  </si>
  <si>
    <t>FORTALECIMIENTO DE ESPACIOS Y LOGÍSTICA PARA RESPUESTA A EMERGENCIAS Y DESASTRES EN EL DEPARTAMENTO DE PUTUMAYO.</t>
  </si>
  <si>
    <t>APOYO A LA PREPARACIÓN FRENTE A EMERGENCIAS Y DESASTRES CON SISTEMAS DE ALERTA TEMPRANA Y PLANES COMUNITARIOS EN EL DEPARTAMENTO DE PUTUMAYO.</t>
  </si>
  <si>
    <t>APOYO Y ASISTENCIA PARA REALIZAR SIMULACROS EN EL DEPARTAMENTO DE PUTUMAYO.</t>
  </si>
  <si>
    <t>FONDO DE RIESGO SIMULACRO.  ORDZA--749/2017</t>
  </si>
  <si>
    <t>FORTALECIMIENTO DEL SISTEMA DE GESTIÓN DE RIESGO DE DESASTRES EN EL DEPARTAMENTO DEL PUTUMAYO</t>
  </si>
  <si>
    <t xml:space="preserve"> IMPLEMENTACIÓN DE LA RED DEPARTAMENTAL DE COMUNICACIONES PARA EMERGENCIAS Y DESASTRES EN EL DEPARTAMENTO DE PUTUMAYO.</t>
  </si>
  <si>
    <t>FORTALECIMIENTO DE LA CRUZ ROJA COLOMBIANA Y LA DEFENSA CIVIL COLOMBIANA DEL DEPARTAMENTO DE PUTUMAYO.</t>
  </si>
  <si>
    <t>FORTALECIMIENTO DE LOS CUERPOS DE BOMBEROS VOLUNTARIOS EN EL DEPARTAMENTO DE PUTUMAYO.</t>
  </si>
  <si>
    <t>ESTAMPILLA BOMBERIL</t>
  </si>
  <si>
    <t>AMBIENTE CONSTRUIDO</t>
  </si>
  <si>
    <t>VÍAS Y TRANSPORTE</t>
  </si>
  <si>
    <t>INFRAESTRUCTURA  PARA VÍAS Y TRANSPORTE</t>
  </si>
  <si>
    <t xml:space="preserve">APOYO A LAS INICIATIVAS DE CONSTRUCCIÓN DE CARRETERAS </t>
  </si>
  <si>
    <t>SOBRETASA AL ACPM</t>
  </si>
  <si>
    <t>MEJORAMIENTO DE CARRETERAS</t>
  </si>
  <si>
    <t>ELABORACION DEL PLAN REGIONAL DE INFRAESTRUCTURA INTERMODAL DE TRANSPORTE PRIIT DEPARTAMENTO DEL PUTUMAYO</t>
  </si>
  <si>
    <t>MEJORAMIENTO DE RED TERCIARIA DEL DEPARTAMENTO DEL PUTUMAYO</t>
  </si>
  <si>
    <t>MANTENIMIENTO  DE CARRETERAS</t>
  </si>
  <si>
    <t xml:space="preserve">MANTENIMIENTO DE CARRETERAS A CARGO  DEL DEPARTAMENTO DEL PUTUMAYO
</t>
  </si>
  <si>
    <t>MANTENIMIENTO DE CARRETERAS TERCIARIAS DEL DEPARTAMENTO DEL PUTUMAYO</t>
  </si>
  <si>
    <t>APOYO AL MEJORAMIENTO DE LA RED CAMINERA</t>
  </si>
  <si>
    <t>APOYO AL MEJORAMIENTO DE RED CAMINERA EN EL DEPARTAMENTO DEL PUTUMAYO.</t>
  </si>
  <si>
    <t>APOYO AL MEJORAMIENTO DE VÍAS URBANAS</t>
  </si>
  <si>
    <t>INFRAESTRUCTURA PORTUARIAS, FLUVIALES Y TERRESTRE</t>
  </si>
  <si>
    <t xml:space="preserve">APOYO A LA CONSTRUCCIÓN Y ADECUACIÓN  DE MUELLES Y ACCESOS A MUELLES EN EL DEPARTAMENTO
</t>
  </si>
  <si>
    <t xml:space="preserve">APOYO A LAS INICIATIVAS DE MEJORAMIENTO Y ADECUACIÓN DE INFRAESTRUCTURA AEROPORTUARIA
</t>
  </si>
  <si>
    <t>APOYO A LAS INICIATIVAS DE LIMPIEZA Y DESTRONQUE DE LOS RÍOS NAVEGABLES DEL DEPARTAMENTO</t>
  </si>
  <si>
    <t>TRANSPORTE MULTIMODAL EFICIENTE</t>
  </si>
  <si>
    <t>APOYO A LAS INICIATIVAS DE CONSTRUCCIÓN DE TERMINALES TERRESTRES</t>
  </si>
  <si>
    <t>SERVICIOS PÚBLICOS</t>
  </si>
  <si>
    <t>AGUA POTABLE Y SANEAMIENTO BÁSICO. PDA</t>
  </si>
  <si>
    <t>ASEGURAMIENTO DE LA PRESTACIÓN DE LOS SERVICIOS DE AGUA POTABLE  Y SANEAMIENTO BÁSICO Y DESARROLLO INSTITUCIONAL</t>
  </si>
  <si>
    <t>APOYO A LAS INICIATIVAS DE FORTALECIMIENTO A LAS EMPRESAS DE SERVICIOS PÚBLICOS DE ACUEDUCTO, ALCANTARILLADO Y ASEO EN EL DEPARTAMENTO DE PUTUMAYO.</t>
  </si>
  <si>
    <t>SISTEMA GENERAL DE PARTICIPACIÓN, AGUA POTABLE Y SANEAMIENTO BÁSICO</t>
  </si>
  <si>
    <t xml:space="preserve">FORTALECIMIENTO DEL GESTOR DEL PLAN DEPARTAMENTAL DE AGUA Y SANEAMIENTO BASICO, EN EL DEPARTAMENTO DE PUTUMAYO. </t>
  </si>
  <si>
    <t>INVERSIONES EN INFRAESTRUCTURA PARA AGUA POTABLE Y SANEAMIENTO BÁSICO</t>
  </si>
  <si>
    <t>CONSTRUCCIÓN Y/O OPTIMIZACIÓN DE ACUEDUCTOS EN EL SECTOR RURAL EN EL DEPARTAMENTO DE PUTUMAYO.</t>
  </si>
  <si>
    <t>CONSTRUCCIÓN Y/O OPTIMIZACIÓN DE ALCANTARILLADOS SANITARIOS EN EL SECTOR RURAL. PDT</t>
  </si>
  <si>
    <t>APOYO PARA EL MANEJO INTEGRAL Y APROVECHAMIENTO DE RESIDUOS SOLIDOS EN LOS MUNICIPIOS DEL DEPARTAMENTO DE PUTUMAYO</t>
  </si>
  <si>
    <t>INFRAESTRUCTURA DE SISTEMAS DE POTABILIZACIÓN PARA AGUA POTABLE EN EL DEPARTAMENTO DE PUTUMAYO</t>
  </si>
  <si>
    <t>INFRAESTRUCTURA PARA SISTEMAS DE TRATAMIENTO DE AGUA RESIDUALES EN EL DEPARTAMENTO DE PUTUMAYO</t>
  </si>
  <si>
    <t>INFRAESTRUCTURA PARA EL MANEJO DE AGUAS LLUVIAS</t>
  </si>
  <si>
    <t>CONSTRUCCIÓN Y/O AMPLIACIÓN DE ALCANTARILLADOS PLUVIALES EN EL DEPARTAMENTO DE PUTUMAYO</t>
  </si>
  <si>
    <t>ENERGÍA</t>
  </si>
  <si>
    <t>FORTALECIMIENTO DE LA INFRAESTRUCTURA ELÉCTRICA EN EL DEPARTAMENTO DEL PUTUMAYO</t>
  </si>
  <si>
    <t>CONSTRUCCIÓN, AMPLIACIÓN Y/O REMODELACIÓN DE LA INFRAESTRUCTURA ELÉCTRICA EN EL DEPARTAMENTO DEL PUTUMAYO</t>
  </si>
  <si>
    <t>ELECTRIFICACION</t>
  </si>
  <si>
    <t>GAS DOMICILIARIO</t>
  </si>
  <si>
    <t>AMPLIACIÓN DE COBERTURA DE GAS DOMICILIARIO</t>
  </si>
  <si>
    <t>APOYO PARA LA AMPLIACIÓN DE COBERTURA DEL SERVICIO DE GAS DOMICILIARIO</t>
  </si>
  <si>
    <t>VIVIENDA</t>
  </si>
  <si>
    <t xml:space="preserve">VIVIENDA </t>
  </si>
  <si>
    <t>APOYO A INICIATIVAS QUE PROMUEVAN LA CONSTRUCCIÓN  DE VIVIENDAS EN EL DEPARTAMENTO DEL PUTUMAYO</t>
  </si>
  <si>
    <t>APOYAR PROGRAMAS DE CONSTRUCCIÓN DE VIVIENDA NUEVA PARA LA POBLACIÓN DEL DEPARTAMENTO DE PUTUMAYO.</t>
  </si>
  <si>
    <t>APOYO A INICIATIVAS QUE PROMUEVAN  MEJORAMIENTO DE VIVIENDAS EN EL DEPARTAMENTO DEL PUTUMAYO</t>
  </si>
  <si>
    <t>APOYAR PROGRAMAS DE MEJORAMIENTO DE VIVIENDA PARA LA POBLACIÓN DEL DEPARTAMENTO DE PUTUMAYO.</t>
  </si>
  <si>
    <t>ORDENAMIENTO TERRITORIAL</t>
  </si>
  <si>
    <t>APOYO A HERRAMIENTAS DE PLANEACIÓN REGIONALES Y LOCALES EN LA CONSOLIDACIÓN DE UN DESARROLLO SUSTENTABLE DEL DEPARTAMENTO DE PUTUMAYO</t>
  </si>
  <si>
    <t>INFRAESTRUCTURA PARA EL DESARROLLO Y BIENESTAR SOCIAL CON CRECIMIENTO ECONÓMICO</t>
  </si>
  <si>
    <t>INFRAESTRUCTURA PARA FORTALECER EL TEJIDO SOCIAL Y EL CRECIMIENTO ECONÓMICO</t>
  </si>
  <si>
    <t>CONSTRUCCIÓN DE INFRAESTRUCTURA Y EQUIPAMIENTO TERRITORIAL</t>
  </si>
  <si>
    <t>CONSTRUCCION DE INFRAESTRUCTURA PARA EL DESARROLLO  SOCAL, ECONOMICO Y TERRITORIAL DEL DEPARTAMENTO DE PUTUMAYO.</t>
  </si>
  <si>
    <t>DLLO DEPARTAMENTAL</t>
  </si>
  <si>
    <t xml:space="preserve">CONTRIBUCIONES SOBRECONTRATOS DE OBRA PUBLICA F.S.C.                                                        </t>
  </si>
  <si>
    <t>MEJORAMIENTO DE INFRAESTRUCTURA Y EQUIPAMIENTO TERRITORIAL</t>
  </si>
  <si>
    <t xml:space="preserve"> MEJORAMIENTO DE LA INFRAESTRUCTURA DEPARTAMENTAL Y TERRITORIAL, EN EL DEPARTAMENTO DE PUTUMAYO.</t>
  </si>
  <si>
    <t>MANTENIMIENTO DE INFRAESTRUCTURA Y EQUIPAMIENTO TERRITORIAL</t>
  </si>
  <si>
    <t>MANTENIMEINTO DE LA INFRAESTRUCTURA DEPARTAMENTAL Y TERRITORIAL, EN EL DEPARTAMENTO DE PUTUMAYO.</t>
  </si>
  <si>
    <t>PREINVERSION TERRITORIAL</t>
  </si>
  <si>
    <t xml:space="preserve">EFICIENCIA DE LA INVERSION </t>
  </si>
  <si>
    <t>PREINVERSIÓN PARA EL FORTALECIMEINTO DE LA INFRAESTRUCTURA Y EL DESARROLLO TERRITORIAL.</t>
  </si>
  <si>
    <t xml:space="preserve">APOYO A LA REALIZACION DE ESTUDIOS SOCIALES, Y PREINVERSION EN PROYECTOS DE IMPACTO REGIONAL EN EL DEPARTAMENTO DE PUTUMAYO. </t>
  </si>
  <si>
    <t>IMPLEMENTACION DE ACCIONES DE PREVENCION Y MITIGACIÓN DE RIESGOS AGROCLIMATICOS EN EL DEPARTAMENTO DEL PUTUMAYO</t>
  </si>
  <si>
    <t>FORTALECIMIENTO INSTITUCIONAL  TERRITORIAL</t>
  </si>
  <si>
    <t xml:space="preserve">CAPACITACIÓN EN FORMALIZACIÓN LABORAL A LAS COMUNIDADES DE LAS ZONAS DE INFLUENCIA PETROLERA EN EL DEPARTAMENTO DE PUTUMAYO </t>
  </si>
  <si>
    <t>PROTECCIÓN Y BIENESTAR ANIMAL</t>
  </si>
  <si>
    <t>FORTALECIMIENTO  EN LA PRESTACIÓN DE SERVICIOS DE SALUD A LA POBLACIÓN AFILIADA  AL RÉGIMEN SUBSIDIADO EN SERVICIOS Y TECNOLOGÍAS SIN COBERTURA EN EL POS EN EL DEPARTAMENTO DEL PUTUMAYO</t>
  </si>
  <si>
    <t>MEJORAMIENTO DE LA ATENCIÓN EN SALUD DE LOS USUARIOS, FORTALECIENDO  LAS ACCIONES  INSPECCIÓN VIGILANCIA Y CONTROL AL SISTEMA OBLIGATORIO DE GARANTÍA DE LA CALIDAD EN EL DEPARTAMENTO DEL PUTUMAYO</t>
  </si>
  <si>
    <t>VALOR  REQUERIDO</t>
  </si>
  <si>
    <t>FORTALECIMIENTO AL SECTOR A TRAVÉS DEL PROYECTO DE TRANSPORTE ESCOLAR EN LOS ESTABLECIMIENTOS EDUCATIVOS OFICIALES DEL DEPARTAMENTO DEL PUTUMAYO.</t>
  </si>
  <si>
    <t>PREINVERSIÓN</t>
  </si>
  <si>
    <t>Subproyecto</t>
  </si>
  <si>
    <t xml:space="preserve">CONSTRUCCIÓN DE PAZ, CULTURA DE LA LEGALIDAD Y CONVIVENCIA </t>
  </si>
  <si>
    <t>PRESUPUESTADO</t>
  </si>
  <si>
    <t>Fortalecimiento de la mesa departamental de participación efectiva para las víctimas en el departamento del Putumayo</t>
  </si>
  <si>
    <t>APOYO AL MEJORAMIENTO DE  CAMINOS VEREDALES EN TERRITORIOS ÉTNICOS EN EL DEPARTAMENTO DEL PUTUMAYO</t>
  </si>
  <si>
    <t>META 2022</t>
  </si>
  <si>
    <t>NOMBRE DE INDICADOR</t>
  </si>
  <si>
    <t>N° de estudiantes de comunidades negras, afrocolombianos, raizales y palenqueras atendidos en el cuatrienio</t>
  </si>
  <si>
    <t>N° de estudiantes con capacidades y talentos excepcionales beneficiados  con  apoyo pertinente atendidos por año</t>
  </si>
  <si>
    <t>Número de inspección, vigilancia y seguimiento  en lineamientos de violencia</t>
  </si>
  <si>
    <t>Número  de segumiento en la implementación de lineamientos de ITS-VIH</t>
  </si>
  <si>
    <t>Número de segumiento a la implementación de las estrategias para prevencion de enfermedades no transmisibles</t>
  </si>
  <si>
    <t>Número de inspeción, vigilancia y  segumiento en lineamientos de la prevención de enfermedades no transmisibles</t>
  </si>
  <si>
    <t>Número de Inspeccion, vigilancia y seguimiento para la reducción del intento de suicidio</t>
  </si>
  <si>
    <t>Número de inspección, vigilancia y seguimiento para la reducción del consumo de sustancia psicoactivas</t>
  </si>
  <si>
    <t>Número instituciones educativas con implementación de la estrategia familias fuertes</t>
  </si>
  <si>
    <t>Número de intervenciones en  Inspeccion, vigilancia y seguimieno para el manejo integrado de la nutrición aguda moderada y severa en niños y niñas de 0 a 59 meses de edad"</t>
  </si>
  <si>
    <t xml:space="preserve">Número de entidades territoriales con acciones de Inspección, vigilancia  y seguimiento en riesgos laborales en la población del sector informal </t>
  </si>
  <si>
    <t xml:space="preserve">Número de intervenciones en inspeccion y vigilancia  a los acueductos y/o sistemas de suministro de agua de consumo humano. </t>
  </si>
  <si>
    <t>Número de muestras de agua para consumo humano tomadas por año a los acueductos .</t>
  </si>
  <si>
    <t xml:space="preserve">Número de establecimientos comerciales con procedimientos  interés sanitario y epidemiológico inspeccionados, vigilados y controlados bajo el enfoque de riesgo. </t>
  </si>
  <si>
    <t>Número de casos con discapacidad en Hansen o lepra grado 2.</t>
  </si>
  <si>
    <t>Porcentaje casos nuevos detectados en menores de 15 años de lepra</t>
  </si>
  <si>
    <t xml:space="preserve">Número de personas apoyadas con acompañamiento permanente </t>
  </si>
  <si>
    <t>Número de encuentros</t>
  </si>
  <si>
    <t>Número de empresas con acompañamiento permanente para su fortalecimiento</t>
  </si>
  <si>
    <t>Número de  empresas con  nuevas iniciativas</t>
  </si>
  <si>
    <t>Número de iniciativas aprobadas en CTeI</t>
  </si>
  <si>
    <t>Número de personas atendidas</t>
  </si>
  <si>
    <t>Número de acciones desarrolladas</t>
  </si>
  <si>
    <t>Número de acciones apoyadas</t>
  </si>
  <si>
    <t>Cobertura de vacunación para biologicos trazadores</t>
  </si>
  <si>
    <t>Número de Municipios con ejecución de la estrategia de gestión integrada</t>
  </si>
  <si>
    <t xml:space="preserve">Número de vacunas aplicadas a perros y gatos. </t>
  </si>
  <si>
    <t xml:space="preserve">Centro regulador de urgencias y emergencias departamental CRUE operando en un 100%  </t>
  </si>
  <si>
    <t>Número de Planes de contingencia en situaciones de emergencia activados</t>
  </si>
  <si>
    <t>Número de intervenciones en inspeccion vigilancia y seguimiento en la Infección respiratoria aguda IRA y enfermadad diarreica aguda EDA</t>
  </si>
  <si>
    <t xml:space="preserve">Número de intervencviones en Inspección, vigilancia y seguimiento  en la ruta de promoción y mantenimiento de la salud </t>
  </si>
  <si>
    <t>Número de acciones y/o actividades en los centros que atienden a los adultos mayor</t>
  </si>
  <si>
    <t>Número de acciones y/o actividades en entidades que atienden personas con discapacidad.</t>
  </si>
  <si>
    <t xml:space="preserve">Número de espacios de participación para la articulación con las instituciones que realizan actividades y/o acciones que permitan avanzar en la implementación del sistema indígena de salud propia e intercultural SISPI en proceso de formulación circular 011 del 2018 </t>
  </si>
  <si>
    <t>Número de acciones y/o actividades que incidan en la disminución de la inequidad y discriminación de género.</t>
  </si>
  <si>
    <t>Número de planes de intervenciones colectivas ejecutadas</t>
  </si>
  <si>
    <t>Documento analisis de situacion en salud actulizado cada año</t>
  </si>
  <si>
    <t>Número de reportes de eventos de notificiacion de salud pública</t>
  </si>
  <si>
    <t>Número de estrategias en vigilancia comunitaria implementada en entidades territoriales</t>
  </si>
  <si>
    <t xml:space="preserve">Número de laboratorios con acciones en inspeccion, Vigilancia y seguimiento </t>
  </si>
  <si>
    <t>Número de solicitudes atendidas de la población no afiliada en lo relacionado con servicios de salud y tecnologías no beneficiados en el plan obligatorio de salud</t>
  </si>
  <si>
    <t xml:space="preserve">Número de intstituciones prestadoras de servicio de salud con acciones de inspección, vigilancia y control en  los componentes del sistema obligatorio de garantía de la calidad -SOGC. </t>
  </si>
  <si>
    <t>Número de convenios interadministrativos celebrados con la red pública.</t>
  </si>
  <si>
    <t>Equipo de investigación en salud creado y funcionando</t>
  </si>
  <si>
    <t>0.25</t>
  </si>
  <si>
    <t>Niños y niñas atendidos en procesos de garantía de derechos.</t>
  </si>
  <si>
    <t xml:space="preserve">Niños y niñas atendidos en formación y prevención con goce efectivo de sus derechos. </t>
  </si>
  <si>
    <t xml:space="preserve">Adolescentes  atendidos en garantía de derechos. </t>
  </si>
  <si>
    <t>Familias formadas en procesos de promoción del buen trato y garantía de derechos de niños, niñas y adolescentes.</t>
  </si>
  <si>
    <t>Jóvenes en procesos de formación sobre ciudadanía.</t>
  </si>
  <si>
    <t>Acciones ejecutadas</t>
  </si>
  <si>
    <t>15.00</t>
  </si>
  <si>
    <t>Personas LGBTI fortalecidas en la prevención de la discriminación y diversidad cultural.</t>
  </si>
  <si>
    <t>Adultos mayores vulnerables atendidos</t>
  </si>
  <si>
    <t>PcD fortalecidas en emprendimiento educativo, social y cultural.</t>
  </si>
  <si>
    <t>Personas privadas de la libertad beneficiadas.</t>
  </si>
  <si>
    <t>Personas capacitadas en solidaridad social animal.</t>
  </si>
  <si>
    <t>N° de personas (Representantes de la Mesa Departamental de víctimas y/o funcionarios) que participan  en la dinamización e implementación de los componentes de la política pública de víctimas, así como su articulación con escenarios de construcción de paz, con instituciones garantes (Fuerza pública, Ministerio Público, UARIV, Cooperación)  por año.</t>
  </si>
  <si>
    <t>Número de acciones realizadas</t>
  </si>
  <si>
    <t>Número de jornadas realizadas</t>
  </si>
  <si>
    <t xml:space="preserve">Número procesos de formación realizados </t>
  </si>
  <si>
    <t>Número de personas beneficiadas con el fortalecimiento de la RDBP y las bibliotecas públicas de las instituciones educativas del Putumayo</t>
  </si>
  <si>
    <t xml:space="preserve">Número de personas beneficiadas con acciones de lectura y escritura </t>
  </si>
  <si>
    <t xml:space="preserve">Número de personas beneficiadas a través de la cofinanciaciónde proyectos </t>
  </si>
  <si>
    <t xml:space="preserve">Número de responsables de cultura capacitados </t>
  </si>
  <si>
    <t xml:space="preserve">Número de personas beneficiadas  a través de procesos de formación cultural </t>
  </si>
  <si>
    <t xml:space="preserve">Número de personas beneficiadas a través de eventos culturales </t>
  </si>
  <si>
    <t xml:space="preserve">Número de artístas y agentes beneficiados con circulaciones artísticas </t>
  </si>
  <si>
    <t xml:space="preserve">Número de personas benefiadas  con produccciones audiovisuales y cinematográficas </t>
  </si>
  <si>
    <t xml:space="preserve">Número de jóvenes beneficiados </t>
  </si>
  <si>
    <t>Número de acciones implementadas</t>
  </si>
  <si>
    <t xml:space="preserve">Número de personas beneficiadas </t>
  </si>
  <si>
    <t xml:space="preserve">Número de personas afectadas por el conflicto armado beneficiadas </t>
  </si>
  <si>
    <t>Número de emprendimientos desarrollados</t>
  </si>
  <si>
    <t>N° de resguardos y cabildos fortalecidos</t>
  </si>
  <si>
    <t>Número de proyectos implementados</t>
  </si>
  <si>
    <t>Número de hectáreas manejadas</t>
  </si>
  <si>
    <t>Número de hectáreas adquiridas (En el Cuatrienio)</t>
  </si>
  <si>
    <t>Número de estrategias desarrolladas</t>
  </si>
  <si>
    <t>Número de productores beneficiados</t>
  </si>
  <si>
    <t>Número de productores beneficiados con proyectos de seguridad alimentaria</t>
  </si>
  <si>
    <t>Número de municipios apoyados en el fortalecimiento de los sistemas locales de justica</t>
  </si>
  <si>
    <t>Número de personas atendidas.</t>
  </si>
  <si>
    <t>FORMULACION, SEGUIMIENTO Y EVALUACION DEL PLAN DE DESARROLLO DEPARTAMENTAL DE PUTUMAYO</t>
  </si>
  <si>
    <t>Plan de desarrollo, formulado y evaluado</t>
  </si>
  <si>
    <t>0.5</t>
  </si>
  <si>
    <t>Número de acciones realizadas en cumplimiento de la meta.</t>
  </si>
  <si>
    <t>Valor en pesos recaudados por año.</t>
  </si>
  <si>
    <t>MIPG con seguimiento y evaluaicon realizada por año</t>
  </si>
  <si>
    <t>1.5</t>
  </si>
  <si>
    <t>Instrumentos archivísticos implementados acorde a la norma</t>
  </si>
  <si>
    <t>Administración pública eficiente</t>
  </si>
  <si>
    <t>Número de productores forestales comerciales apoyados</t>
  </si>
  <si>
    <t>Número de guardias indigenas beneficiados.</t>
  </si>
  <si>
    <t>Número de personas beneficiadas con espacios de sana convivencia</t>
  </si>
  <si>
    <t>Número de integrantes de la fuerza pública equipados y fortalecidos</t>
  </si>
  <si>
    <t>Número de bancos de programas y proyectos de inversión fortalecidos</t>
  </si>
  <si>
    <t>Número de instancias con autoridad territorial fortalecidas</t>
  </si>
  <si>
    <t>Número de mecanismos o acciones ejecutadas</t>
  </si>
  <si>
    <t xml:space="preserve">Número de  personas atendidas </t>
  </si>
  <si>
    <t>Km de carreteras apoyadas en su ampliación</t>
  </si>
  <si>
    <t>0.01</t>
  </si>
  <si>
    <t>Km de carreteras con pavimento (rígido, flexible, articulado, placa huella)</t>
  </si>
  <si>
    <t>1.75</t>
  </si>
  <si>
    <t>Km de carreteras con acciones de mantenimiento (afirmado, obras de drenaje y de protección)</t>
  </si>
  <si>
    <t>9.5</t>
  </si>
  <si>
    <t>0.4</t>
  </si>
  <si>
    <t>Km de caminos veredales mejorados (con placas de concreto y/o puentes)</t>
  </si>
  <si>
    <t>Km de caminos veredales en territorios étnicos  mejorados ( con placas de concreto y/o puentes)</t>
  </si>
  <si>
    <t>1.2</t>
  </si>
  <si>
    <t>Km de vías urbanas apoyadas con pavimento</t>
  </si>
  <si>
    <t>0.15</t>
  </si>
  <si>
    <t>Iniciativas apoyadas</t>
  </si>
  <si>
    <t>Número de iniciativas de fortalecimiento a las empresas de servicios públicos</t>
  </si>
  <si>
    <t>Gestor PDA - Implementado</t>
  </si>
  <si>
    <t>Población con servicio de acueducto</t>
  </si>
  <si>
    <t>Población con servicio de alcantarillado</t>
  </si>
  <si>
    <t>Población con disposición final residuos solidos</t>
  </si>
  <si>
    <t>Población con agua potable</t>
  </si>
  <si>
    <t>Población con tratamiento de aguas residuales</t>
  </si>
  <si>
    <t>Número de  metros lineales de alcantarillado pluvial</t>
  </si>
  <si>
    <t xml:space="preserve">Número de usuarios con tratamiento exitoso de tuberculosis sensible y resistente </t>
  </si>
  <si>
    <t>Número de muncipios con atención de los focos de las ETV,  en los municipios endémicos</t>
  </si>
  <si>
    <t xml:space="preserve">Número de intervenciones en seguimiento en la implementación de las estrategias enfermedades prevalentes de la infancia e institución amiga de la mujer e infancia </t>
  </si>
  <si>
    <t>Número de intervenciones en los municipios con procesos de atención psicosocial y salud integral a víctimas del conflicto armado en el marco del PAPSIVI</t>
  </si>
  <si>
    <t>Número intervenciones en  Inspección y vigilancias a los establecimientos  farmaceuticos inscritos</t>
  </si>
  <si>
    <t>Política pública de protección y bienestar animal</t>
  </si>
  <si>
    <t>Nuevos usuarios con acceso al servicio de gas domiciliario</t>
  </si>
  <si>
    <t>Número de viviendas apoyadas en su mejoramiento</t>
  </si>
  <si>
    <t>Número de herramientas de planeación territorial apoyadas</t>
  </si>
  <si>
    <t>Número de edificaciones construidas en el departamento de Putumayo.</t>
  </si>
  <si>
    <t>Número de edificaciones con acciones de mejoramiento en el deprtaemnto de Putumayo.</t>
  </si>
  <si>
    <t>Número de edificaciones con acciones de mantenimiento en el departamento de Putumayo.</t>
  </si>
  <si>
    <t>Número de estudios o consultorias.</t>
  </si>
  <si>
    <t>Número de estudiantes beneficiarios de transporte escolar</t>
  </si>
  <si>
    <t>Número de estudiantes beneficiados del programa de alimentación escolar</t>
  </si>
  <si>
    <t>Número de sedes educativas fortalecidas con la implementación de modelos educativos flexibles - MEF</t>
  </si>
  <si>
    <t xml:space="preserve">Número de sedes educativas con dotación de recursos educativos </t>
  </si>
  <si>
    <t>Número de establecimientos educativos con implementación de sus planes escolares de gestión del riesgo</t>
  </si>
  <si>
    <t>Número de estudiantes indígenas atendidos por año con la implementación de modelos propios de educación étnica</t>
  </si>
  <si>
    <t>Número de estudiantes de zona rural atendidos en el cuatrienio</t>
  </si>
  <si>
    <t>Número de estudiantes de preescolar beneficiados con proyectos de aula que reflejen la apropiación de los referentes técnicos de educación inicial</t>
  </si>
  <si>
    <t>Número de docentes y directivos docentes formados en la líneas estratégicas del plan territorial de formación docente</t>
  </si>
  <si>
    <t>Número de establecimientos educativos con proyecto institucional de lectura, escritura y oralidad-PILEO</t>
  </si>
  <si>
    <t>Número de establecimientos educativos dotados de material bibliográfico, físico y/o digital</t>
  </si>
  <si>
    <t>Número de establecimientos educativos con plan de tecnologías de la información y comunicación</t>
  </si>
  <si>
    <t>Número de meses con obligaciones salariales canceladas a docentes, directivos docentes, administrativos y pensionados</t>
  </si>
  <si>
    <t>Número de meses con financiación del costo de administración del servicio educativo en EE</t>
  </si>
  <si>
    <t>Número de subproyectos ejecutados para fortalecer el funcionamiento de la SED</t>
  </si>
  <si>
    <t>Número de macroprocesos con recertificación</t>
  </si>
  <si>
    <t>Número de estudiantes apoyados e ingresados a educación superior</t>
  </si>
  <si>
    <t>Número de estudiantes nuevos de las comunidades etnicas con acceso a educación superior</t>
  </si>
  <si>
    <t>Número de estudiantes apoyados e ingresados al ITP</t>
  </si>
  <si>
    <t>Número intervenciones de Inspección, vigilancia y segumiento en maternidad segura</t>
  </si>
  <si>
    <t xml:space="preserve">Número de seguímiento en la estratégia servicios amigables </t>
  </si>
  <si>
    <t>Número de personas atendidas con ayud humanitaria a través de estrategia de corresponsabilidad</t>
  </si>
  <si>
    <t>Número de personas con medidas de restablecimiento de derechos bajo lógicas de articulación interinstitucional</t>
  </si>
  <si>
    <t xml:space="preserve">Número de personas apoyadas </t>
  </si>
  <si>
    <t>Número de autoridades de juzgamiento capacitados y actualizados.</t>
  </si>
  <si>
    <t>Número de formadores, docentes de preescolar y básica y educación física formados y actualizados</t>
  </si>
  <si>
    <t>Número de personas en vinculadas a actividades del deporte social comunitario</t>
  </si>
  <si>
    <t>Número de habitantes del departamento vinculados a la práctica regular de actividad física.</t>
  </si>
  <si>
    <t>Número de habitantes del departamento vinculados a eventos deportivos del sector comunitario y étnico del departamento.</t>
  </si>
  <si>
    <t>Número de deportistas destacados del departamento apoyados con estímulos de estudio</t>
  </si>
  <si>
    <t>Número de estudiantes vinculados a los juegos del sector educativo. Supérate - Intercolegiados</t>
  </si>
  <si>
    <t>Número de niños, niñas, de primera infancia , infancia,  adolescentes, jóvenes y persona mayor vinculados a programas de recreación.</t>
  </si>
  <si>
    <t>Número de niños y niñas beneficiados de programas de semilleros y escuelas de formación deportivas.</t>
  </si>
  <si>
    <t>Número de deportistas vinculados en campeonatos y competencias  de carácter departamental, regional , nacional e internacional del deporte asociado y adaptado del departamento del Putumayo.</t>
  </si>
  <si>
    <t>Número de personas vinculadas en actividades y/o dotaciones realizadas.</t>
  </si>
  <si>
    <t>Número de organizaciones de base y consejos comunitarios fortalecidos</t>
  </si>
  <si>
    <t>Porcentaje de actividades desarrolladas</t>
  </si>
  <si>
    <t>Número de organizaciones comunales fortalecidas.</t>
  </si>
  <si>
    <t>Número de organizaciones religiosas, de culto y de conciencia fortalecidas</t>
  </si>
  <si>
    <t>Nuevos usuarios con acceso al servicio de energía eléctrica</t>
  </si>
  <si>
    <t>Número de viviendas apoyadas en su construcción</t>
  </si>
  <si>
    <t>Número de internados fortalecidos</t>
  </si>
  <si>
    <t>Número de estudiantes con discapacidad beneficiados con la implementación del decreto 1421 de 2017 atendidos por año</t>
  </si>
  <si>
    <t>Número de establecimientos educativos con laboratorios de inglés y  programas de formación implementados</t>
  </si>
  <si>
    <t xml:space="preserve">Número de personas nuevas afiliadas al sistema general de seguridad social en salud </t>
  </si>
  <si>
    <t>FORTALECIMIENTO AL ASEGURAMIENTO DE LA POBLACIÓN  DEL RÉGIMEN SUBSIDIADO EN  SALUD  EN EL DEPARTAMENTO DEL PUTUMAYO</t>
  </si>
  <si>
    <t>IMPLEMENTACIÓN DE ACTIVIDADES PARA PROMOVER, PROTEGER Y GARANTIZAR LA CONSTRUCCIÓN DE COMUNIDAD EN EL DEPARTAMENTO DEL PUTUMAYO</t>
  </si>
  <si>
    <t>Estudios y diseños hospital de villagarzon</t>
  </si>
  <si>
    <t xml:space="preserve">Número  de  sedes educativas   fortalecidas con la legalización , adquisición de predios y diágnostico de infraestructura educativa 
(Del total sedes educativas, según DUE  917)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</si>
</sst>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4" formatCode="_-&quot;$&quot;\ * #,##0.00_-;\-&quot;$&quot;\ * #,##0.00_-;_-&quot;$&quot;\ * &quot;-&quot;??_-;_-@_-"/>
    <numFmt numFmtId="43" formatCode="_-* #,##0.00_-;\-* #,##0.00_-;_-* &quot;-&quot;??_-;_-@_-"/>
    <numFmt numFmtId="164" formatCode="_ * #,##0.00_ ;_ * \-#,##0.00_ ;_ * &quot;-&quot;??_ ;_ @_ "/>
    <numFmt numFmtId="165" formatCode="_ * #,##0.00_ ;_ * \-#,##0.00_ ;_ * &quot;-&quot;_ ;_ @_ "/>
    <numFmt numFmtId="166" formatCode="_ * #,##0_ ;_ * \-#,##0_ ;_ * &quot;-&quot;??_ ;_ @_ "/>
    <numFmt numFmtId="167" formatCode="_ * #,##0.0_ ;_ * \-#,##0.0_ ;_ * &quot;-&quot;??_ ;_ @_ "/>
    <numFmt numFmtId="168" formatCode="_-* #,##0.00\ _P_t_s_-;\-* #,##0.00\ _P_t_s_-;_-* &quot;-&quot;??\ _P_t_s_-;_-@_-"/>
    <numFmt numFmtId="170" formatCode="&quot;$&quot;\ #,##0.00"/>
  </numFmts>
  <fonts count="13" x14ac:knownFonts="1">
    <font>
      <sz val="11"/>
      <color theme="1"/>
      <name val="Calibri"/>
      <family val="2"/>
      <scheme val="minor"/>
    </font>
    <font>
      <sz val="11"/>
      <color theme="1"/>
      <name val="Calibri"/>
      <family val="2"/>
      <scheme val="minor"/>
    </font>
    <font>
      <b/>
      <sz val="11"/>
      <name val="Arial Narrow"/>
      <family val="2"/>
    </font>
    <font>
      <sz val="11"/>
      <name val="Arial Narrow"/>
      <family val="2"/>
    </font>
    <font>
      <sz val="10"/>
      <name val="Arial"/>
      <family val="2"/>
    </font>
    <font>
      <b/>
      <sz val="11"/>
      <color indexed="8"/>
      <name val="Arial Narrow"/>
      <family val="2"/>
    </font>
    <font>
      <sz val="11"/>
      <color indexed="8"/>
      <name val="Arial Narrow"/>
      <family val="2"/>
    </font>
    <font>
      <b/>
      <sz val="9"/>
      <color indexed="81"/>
      <name val="Tahoma"/>
      <family val="2"/>
    </font>
    <font>
      <sz val="9"/>
      <color indexed="81"/>
      <name val="Tahoma"/>
      <family val="2"/>
    </font>
    <font>
      <sz val="11"/>
      <color rgb="FFFF0000"/>
      <name val="Arial Narrow"/>
      <family val="2"/>
    </font>
    <font>
      <sz val="10"/>
      <name val="Arial Narrow"/>
      <family val="2"/>
    </font>
    <font>
      <sz val="12"/>
      <color theme="1"/>
      <name val="Arial Narrow"/>
      <family val="2"/>
    </font>
    <font>
      <sz val="11"/>
      <color theme="1"/>
      <name val="Arial Narrow"/>
      <family val="2"/>
    </font>
  </fonts>
  <fills count="11">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4" tint="0.79998168889431442"/>
        <bgColor indexed="64"/>
      </patternFill>
    </fill>
    <fill>
      <patternFill patternType="solid">
        <fgColor rgb="FF7030A0"/>
        <bgColor indexed="64"/>
      </patternFill>
    </fill>
    <fill>
      <patternFill patternType="solid">
        <fgColor theme="5" tint="0.39997558519241921"/>
        <bgColor indexed="64"/>
      </patternFill>
    </fill>
    <fill>
      <patternFill patternType="solid">
        <fgColor theme="5"/>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0" fontId="4" fillId="0" borderId="0"/>
    <xf numFmtId="164" fontId="4" fillId="0" borderId="0" applyFont="0" applyFill="0" applyBorder="0" applyAlignment="0" applyProtection="0"/>
    <xf numFmtId="42" fontId="4" fillId="0" borderId="0" applyFont="0" applyFill="0" applyBorder="0" applyAlignment="0" applyProtection="0"/>
    <xf numFmtId="168" fontId="4" fillId="0" borderId="0" applyFont="0" applyFill="0" applyBorder="0" applyAlignment="0" applyProtection="0"/>
    <xf numFmtId="0" fontId="4" fillId="0" borderId="0"/>
    <xf numFmtId="44" fontId="1" fillId="0" borderId="0" applyFont="0" applyFill="0" applyBorder="0" applyAlignment="0" applyProtection="0"/>
  </cellStyleXfs>
  <cellXfs count="205">
    <xf numFmtId="0" fontId="0" fillId="0" borderId="0" xfId="0"/>
    <xf numFmtId="0" fontId="3" fillId="2" borderId="0" xfId="0" applyFont="1" applyFill="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0" fontId="2" fillId="2" borderId="0" xfId="0" applyFont="1" applyFill="1" applyAlignment="1">
      <alignment horizontal="center"/>
    </xf>
    <xf numFmtId="4" fontId="2" fillId="2" borderId="1" xfId="0" applyNumberFormat="1" applyFont="1" applyFill="1" applyBorder="1" applyAlignment="1">
      <alignment horizontal="right" vertical="center"/>
    </xf>
    <xf numFmtId="0" fontId="2" fillId="2" borderId="1" xfId="0" applyFont="1" applyFill="1" applyBorder="1" applyAlignment="1">
      <alignment horizontal="left" vertical="center" wrapText="1"/>
    </xf>
    <xf numFmtId="0" fontId="2" fillId="2" borderId="0" xfId="0" applyFont="1" applyFill="1"/>
    <xf numFmtId="0" fontId="3" fillId="2" borderId="1" xfId="0" applyFont="1" applyFill="1" applyBorder="1" applyAlignment="1">
      <alignment horizontal="left" vertical="center" wrapText="1"/>
    </xf>
    <xf numFmtId="0" fontId="3" fillId="2" borderId="1" xfId="2" applyFont="1" applyFill="1" applyBorder="1" applyAlignment="1">
      <alignment horizontal="left" vertical="center" wrapText="1"/>
    </xf>
    <xf numFmtId="1" fontId="3" fillId="2" borderId="1" xfId="0" applyNumberFormat="1" applyFont="1" applyFill="1" applyBorder="1" applyAlignment="1">
      <alignment horizontal="center" vertical="center"/>
    </xf>
    <xf numFmtId="4" fontId="3" fillId="2" borderId="1" xfId="0" applyNumberFormat="1" applyFont="1" applyFill="1" applyBorder="1" applyAlignment="1">
      <alignment horizontal="right" vertical="center"/>
    </xf>
    <xf numFmtId="43" fontId="3" fillId="2" borderId="1" xfId="1" applyFont="1" applyFill="1" applyBorder="1" applyAlignment="1">
      <alignment horizontal="justify" vertical="center" wrapText="1"/>
    </xf>
    <xf numFmtId="9" fontId="3" fillId="2" borderId="1" xfId="0" applyNumberFormat="1" applyFont="1" applyFill="1" applyBorder="1" applyAlignment="1">
      <alignment horizontal="left" vertical="center" wrapText="1"/>
    </xf>
    <xf numFmtId="1" fontId="3" fillId="2" borderId="1" xfId="2" applyNumberFormat="1" applyFont="1" applyFill="1" applyBorder="1" applyAlignment="1">
      <alignment horizontal="center" vertical="center" wrapText="1"/>
    </xf>
    <xf numFmtId="164" fontId="3" fillId="2" borderId="1" xfId="3" applyFont="1" applyFill="1" applyBorder="1" applyAlignment="1">
      <alignment horizontal="center" vertical="center" wrapText="1"/>
    </xf>
    <xf numFmtId="165" fontId="3" fillId="2" borderId="1" xfId="3" applyNumberFormat="1" applyFont="1" applyFill="1" applyBorder="1" applyAlignment="1">
      <alignment horizontal="center" vertical="center" wrapText="1"/>
    </xf>
    <xf numFmtId="43" fontId="3" fillId="2" borderId="1" xfId="1" applyFont="1" applyFill="1" applyBorder="1" applyAlignment="1">
      <alignment horizontal="center" vertical="center" wrapText="1"/>
    </xf>
    <xf numFmtId="165" fontId="3" fillId="2" borderId="1" xfId="0" applyNumberFormat="1" applyFont="1" applyFill="1" applyBorder="1" applyAlignment="1">
      <alignment horizontal="justify" vertical="center" wrapText="1"/>
    </xf>
    <xf numFmtId="3" fontId="3" fillId="2" borderId="1" xfId="0" applyNumberFormat="1" applyFont="1" applyFill="1" applyBorder="1" applyAlignment="1">
      <alignment horizontal="right" vertical="center" wrapText="1"/>
    </xf>
    <xf numFmtId="165" fontId="3" fillId="2" borderId="1" xfId="0" applyNumberFormat="1" applyFont="1" applyFill="1" applyBorder="1" applyAlignment="1">
      <alignment horizontal="right" vertical="center" wrapText="1"/>
    </xf>
    <xf numFmtId="165" fontId="3" fillId="2" borderId="1" xfId="1" applyNumberFormat="1" applyFont="1" applyFill="1" applyBorder="1" applyAlignment="1">
      <alignment horizontal="justify" vertical="center" wrapText="1"/>
    </xf>
    <xf numFmtId="165" fontId="3" fillId="2" borderId="1" xfId="4" applyNumberFormat="1" applyFont="1" applyFill="1" applyBorder="1" applyAlignment="1">
      <alignment horizontal="justify" vertical="center" wrapText="1"/>
    </xf>
    <xf numFmtId="167" fontId="3" fillId="2" borderId="1" xfId="3" applyNumberFormat="1" applyFont="1" applyFill="1" applyBorder="1" applyAlignment="1">
      <alignment horizontal="left" vertical="center" wrapText="1"/>
    </xf>
    <xf numFmtId="4" fontId="3" fillId="2" borderId="1" xfId="0" applyNumberFormat="1" applyFont="1" applyFill="1" applyBorder="1" applyAlignment="1">
      <alignment horizontal="left" vertical="center" wrapText="1"/>
    </xf>
    <xf numFmtId="4" fontId="5" fillId="2" borderId="1" xfId="0" applyNumberFormat="1" applyFont="1" applyFill="1" applyBorder="1" applyAlignment="1">
      <alignment horizontal="right" vertical="center"/>
    </xf>
    <xf numFmtId="0" fontId="3" fillId="2" borderId="1" xfId="5" applyNumberFormat="1" applyFont="1" applyFill="1" applyBorder="1" applyAlignment="1">
      <alignment horizontal="left" vertical="center" wrapText="1"/>
    </xf>
    <xf numFmtId="0" fontId="3" fillId="2" borderId="1" xfId="6" applyFont="1" applyFill="1" applyBorder="1" applyAlignment="1">
      <alignment horizontal="left" vertical="center" wrapText="1"/>
    </xf>
    <xf numFmtId="2" fontId="3" fillId="2" borderId="1" xfId="2" applyNumberFormat="1" applyFont="1" applyFill="1" applyBorder="1" applyAlignment="1" applyProtection="1">
      <alignment horizontal="left" vertical="center" wrapText="1"/>
      <protection locked="0"/>
    </xf>
    <xf numFmtId="43" fontId="3" fillId="2" borderId="1" xfId="1" applyFont="1" applyFill="1" applyBorder="1" applyAlignment="1">
      <alignment horizontal="justify" vertical="center"/>
    </xf>
    <xf numFmtId="165" fontId="3" fillId="2" borderId="1" xfId="1" applyNumberFormat="1" applyFont="1" applyFill="1" applyBorder="1" applyAlignment="1">
      <alignment horizontal="justify" vertical="center"/>
    </xf>
    <xf numFmtId="0" fontId="2" fillId="2" borderId="0" xfId="0" applyFont="1" applyFill="1" applyAlignment="1">
      <alignment horizontal="center" vertical="center"/>
    </xf>
    <xf numFmtId="0" fontId="3" fillId="2" borderId="0" xfId="0" applyFont="1" applyFill="1" applyAlignment="1">
      <alignment horizontal="left" vertical="center" wrapText="1"/>
    </xf>
    <xf numFmtId="1" fontId="3" fillId="2" borderId="0" xfId="0" applyNumberFormat="1" applyFont="1" applyFill="1" applyAlignment="1">
      <alignment horizontal="center" vertical="center"/>
    </xf>
    <xf numFmtId="4" fontId="3" fillId="2" borderId="0" xfId="0" applyNumberFormat="1" applyFont="1" applyFill="1" applyAlignment="1">
      <alignment horizontal="right" vertical="center"/>
    </xf>
    <xf numFmtId="4" fontId="9" fillId="2" borderId="1"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4" fontId="3" fillId="4" borderId="1" xfId="0" applyNumberFormat="1" applyFont="1" applyFill="1" applyBorder="1" applyAlignment="1">
      <alignment horizontal="right" vertical="center"/>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xf>
    <xf numFmtId="165" fontId="9" fillId="2" borderId="1" xfId="1" applyNumberFormat="1" applyFont="1" applyFill="1" applyBorder="1" applyAlignment="1">
      <alignment horizontal="justify" vertical="center" wrapText="1"/>
    </xf>
    <xf numFmtId="1"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164" fontId="9" fillId="2" borderId="1" xfId="3" applyFont="1" applyFill="1" applyBorder="1" applyAlignment="1">
      <alignment horizontal="center" vertical="center" wrapText="1"/>
    </xf>
    <xf numFmtId="4" fontId="9" fillId="2" borderId="1" xfId="0" applyNumberFormat="1" applyFont="1" applyFill="1" applyBorder="1" applyAlignment="1">
      <alignment horizontal="right" vertical="center"/>
    </xf>
    <xf numFmtId="165" fontId="9" fillId="2" borderId="1" xfId="3" applyNumberFormat="1" applyFont="1" applyFill="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wrapText="1"/>
    </xf>
    <xf numFmtId="1" fontId="2" fillId="5" borderId="1" xfId="0" applyNumberFormat="1" applyFont="1" applyFill="1" applyBorder="1" applyAlignment="1">
      <alignment horizontal="center" vertical="center"/>
    </xf>
    <xf numFmtId="0" fontId="3" fillId="5" borderId="1" xfId="0" applyFont="1" applyFill="1" applyBorder="1" applyAlignment="1">
      <alignment horizontal="left" vertical="center" wrapText="1"/>
    </xf>
    <xf numFmtId="4" fontId="2" fillId="5" borderId="1" xfId="0" applyNumberFormat="1" applyFont="1" applyFill="1" applyBorder="1" applyAlignment="1">
      <alignment horizontal="right" vertical="center"/>
    </xf>
    <xf numFmtId="0" fontId="2" fillId="6" borderId="1" xfId="0" applyFont="1" applyFill="1" applyBorder="1" applyAlignment="1">
      <alignment horizontal="center" vertical="center"/>
    </xf>
    <xf numFmtId="0" fontId="2" fillId="6" borderId="1" xfId="0" applyFont="1" applyFill="1" applyBorder="1" applyAlignment="1">
      <alignment horizontal="left" vertical="center" wrapText="1"/>
    </xf>
    <xf numFmtId="1" fontId="2" fillId="6" borderId="1" xfId="0" applyNumberFormat="1" applyFont="1" applyFill="1" applyBorder="1" applyAlignment="1">
      <alignment horizontal="center" vertical="center"/>
    </xf>
    <xf numFmtId="4" fontId="2" fillId="6" borderId="1" xfId="0" applyNumberFormat="1" applyFont="1" applyFill="1" applyBorder="1" applyAlignment="1">
      <alignment horizontal="right" vertical="center"/>
    </xf>
    <xf numFmtId="165" fontId="9" fillId="2" borderId="1" xfId="4" applyNumberFormat="1" applyFont="1" applyFill="1" applyBorder="1" applyAlignment="1">
      <alignment horizontal="justify" vertical="center" wrapText="1"/>
    </xf>
    <xf numFmtId="0" fontId="3" fillId="2" borderId="1" xfId="2" applyFont="1" applyFill="1" applyBorder="1" applyAlignment="1">
      <alignment horizontal="left" vertical="center" wrapText="1"/>
    </xf>
    <xf numFmtId="4" fontId="2" fillId="7" borderId="1" xfId="0" applyNumberFormat="1" applyFont="1" applyFill="1" applyBorder="1" applyAlignment="1">
      <alignment horizontal="right"/>
    </xf>
    <xf numFmtId="4" fontId="2" fillId="7" borderId="1" xfId="0" applyNumberFormat="1" applyFont="1" applyFill="1" applyBorder="1"/>
    <xf numFmtId="4" fontId="2" fillId="7" borderId="1" xfId="0" applyNumberFormat="1" applyFont="1" applyFill="1" applyBorder="1" applyAlignment="1">
      <alignment horizontal="right" vertical="center"/>
    </xf>
    <xf numFmtId="4" fontId="3" fillId="7" borderId="1" xfId="0" applyNumberFormat="1" applyFont="1" applyFill="1" applyBorder="1" applyAlignment="1">
      <alignment horizontal="right" vertical="center"/>
    </xf>
    <xf numFmtId="43" fontId="3" fillId="7" borderId="1" xfId="1" applyFont="1" applyFill="1" applyBorder="1" applyAlignment="1">
      <alignment horizontal="justify" vertical="center" wrapText="1"/>
    </xf>
    <xf numFmtId="164" fontId="3" fillId="7" borderId="1" xfId="3" applyFont="1" applyFill="1" applyBorder="1" applyAlignment="1">
      <alignment horizontal="center" vertical="center" wrapText="1"/>
    </xf>
    <xf numFmtId="165" fontId="3" fillId="7" borderId="1" xfId="3" applyNumberFormat="1" applyFont="1" applyFill="1" applyBorder="1" applyAlignment="1">
      <alignment horizontal="center" vertical="center" wrapText="1"/>
    </xf>
    <xf numFmtId="43" fontId="3" fillId="7" borderId="1" xfId="1" applyFont="1" applyFill="1" applyBorder="1" applyAlignment="1">
      <alignment horizontal="center" vertical="center" wrapText="1"/>
    </xf>
    <xf numFmtId="165" fontId="3" fillId="7" borderId="1" xfId="0" applyNumberFormat="1" applyFont="1" applyFill="1" applyBorder="1" applyAlignment="1">
      <alignment horizontal="justify" vertical="center" wrapText="1"/>
    </xf>
    <xf numFmtId="3" fontId="3" fillId="7" borderId="1" xfId="0" applyNumberFormat="1" applyFont="1" applyFill="1" applyBorder="1" applyAlignment="1">
      <alignment horizontal="right" vertical="center" wrapText="1"/>
    </xf>
    <xf numFmtId="165" fontId="3" fillId="7" borderId="1" xfId="0" applyNumberFormat="1" applyFont="1" applyFill="1" applyBorder="1" applyAlignment="1">
      <alignment horizontal="right" vertical="center" wrapText="1"/>
    </xf>
    <xf numFmtId="165" fontId="3" fillId="7" borderId="1" xfId="1" applyNumberFormat="1" applyFont="1" applyFill="1" applyBorder="1" applyAlignment="1">
      <alignment horizontal="justify" vertical="center" wrapText="1"/>
    </xf>
    <xf numFmtId="165" fontId="3" fillId="7" borderId="1" xfId="4" applyNumberFormat="1" applyFont="1" applyFill="1" applyBorder="1" applyAlignment="1">
      <alignment horizontal="justify" vertical="center" wrapText="1"/>
    </xf>
    <xf numFmtId="4" fontId="5" fillId="7" borderId="1" xfId="0" applyNumberFormat="1" applyFont="1" applyFill="1" applyBorder="1" applyAlignment="1">
      <alignment horizontal="right" vertical="center"/>
    </xf>
    <xf numFmtId="43" fontId="3" fillId="7" borderId="1" xfId="1" applyFont="1" applyFill="1" applyBorder="1" applyAlignment="1">
      <alignment horizontal="justify" vertical="center"/>
    </xf>
    <xf numFmtId="165" fontId="3" fillId="7" borderId="1" xfId="1" applyNumberFormat="1" applyFont="1" applyFill="1" applyBorder="1" applyAlignment="1">
      <alignment horizontal="justify" vertical="center"/>
    </xf>
    <xf numFmtId="4" fontId="3" fillId="7" borderId="0" xfId="0" applyNumberFormat="1" applyFont="1" applyFill="1" applyAlignment="1">
      <alignment horizontal="right" vertical="center"/>
    </xf>
    <xf numFmtId="0" fontId="3" fillId="2" borderId="1" xfId="0" applyFont="1" applyFill="1" applyBorder="1" applyAlignment="1">
      <alignment horizontal="center" vertical="center"/>
    </xf>
    <xf numFmtId="0" fontId="3" fillId="2" borderId="1" xfId="2" applyFont="1" applyFill="1" applyBorder="1" applyAlignment="1">
      <alignment horizontal="left" vertical="center" wrapText="1"/>
    </xf>
    <xf numFmtId="1" fontId="3" fillId="2" borderId="1" xfId="0" applyNumberFormat="1" applyFont="1" applyFill="1" applyBorder="1" applyAlignment="1">
      <alignment horizontal="center" vertical="center"/>
    </xf>
    <xf numFmtId="1" fontId="3" fillId="2" borderId="1" xfId="2"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 fontId="10" fillId="0" borderId="1" xfId="0" applyNumberFormat="1" applyFont="1" applyBorder="1" applyAlignment="1">
      <alignment horizontal="center" vertical="center" wrapText="1"/>
    </xf>
    <xf numFmtId="9" fontId="3" fillId="2" borderId="1" xfId="2" applyNumberFormat="1"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 fontId="3" fillId="3" borderId="7" xfId="0" applyNumberFormat="1" applyFont="1" applyFill="1" applyBorder="1" applyAlignment="1">
      <alignment horizontal="center" vertical="center"/>
    </xf>
    <xf numFmtId="1" fontId="3" fillId="3" borderId="1"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2" fillId="5" borderId="5" xfId="0" applyNumberFormat="1" applyFont="1" applyFill="1" applyBorder="1" applyAlignment="1">
      <alignment horizontal="center" vertical="center"/>
    </xf>
    <xf numFmtId="1" fontId="3" fillId="2" borderId="5" xfId="2"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xf>
    <xf numFmtId="2" fontId="3" fillId="2" borderId="1" xfId="2" applyNumberFormat="1" applyFont="1" applyFill="1" applyBorder="1" applyAlignment="1" applyProtection="1">
      <alignment horizontal="center" vertical="center" wrapText="1"/>
      <protection locked="0"/>
    </xf>
    <xf numFmtId="0" fontId="3" fillId="6" borderId="1" xfId="0" applyFont="1" applyFill="1" applyBorder="1" applyAlignment="1">
      <alignment horizontal="left" vertical="center" wrapText="1"/>
    </xf>
    <xf numFmtId="0" fontId="2"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1" fontId="2" fillId="8" borderId="1" xfId="0" applyNumberFormat="1" applyFont="1" applyFill="1" applyBorder="1" applyAlignment="1">
      <alignment horizontal="center" vertical="center"/>
    </xf>
    <xf numFmtId="0" fontId="3" fillId="8" borderId="1" xfId="0" applyFont="1" applyFill="1" applyBorder="1" applyAlignment="1">
      <alignment horizontal="left" vertical="center" wrapText="1"/>
    </xf>
    <xf numFmtId="4" fontId="2" fillId="8" borderId="1" xfId="0" applyNumberFormat="1" applyFont="1" applyFill="1" applyBorder="1" applyAlignment="1">
      <alignment horizontal="right" vertical="center"/>
    </xf>
    <xf numFmtId="0" fontId="2" fillId="7" borderId="1" xfId="0" applyFont="1" applyFill="1" applyBorder="1" applyAlignment="1">
      <alignment horizontal="center" vertical="center"/>
    </xf>
    <xf numFmtId="0" fontId="2" fillId="7" borderId="1" xfId="0" applyFont="1" applyFill="1" applyBorder="1" applyAlignment="1">
      <alignment horizontal="left" vertical="center" wrapText="1"/>
    </xf>
    <xf numFmtId="1" fontId="2" fillId="7" borderId="1" xfId="0" applyNumberFormat="1" applyFont="1" applyFill="1" applyBorder="1" applyAlignment="1">
      <alignment horizontal="center" vertical="center"/>
    </xf>
    <xf numFmtId="0" fontId="3" fillId="7" borderId="1" xfId="0" applyFont="1" applyFill="1" applyBorder="1" applyAlignment="1">
      <alignment horizontal="left" vertical="center" wrapText="1"/>
    </xf>
    <xf numFmtId="0" fontId="11" fillId="0" borderId="0" xfId="0" applyFont="1"/>
    <xf numFmtId="44" fontId="11" fillId="0" borderId="0" xfId="7" applyFont="1"/>
    <xf numFmtId="0" fontId="2" fillId="9" borderId="1" xfId="0" applyFont="1" applyFill="1" applyBorder="1" applyAlignment="1">
      <alignment horizontal="center" vertical="center"/>
    </xf>
    <xf numFmtId="0" fontId="2" fillId="9" borderId="1" xfId="0" applyFont="1" applyFill="1" applyBorder="1" applyAlignment="1">
      <alignment horizontal="left" vertical="center" wrapText="1"/>
    </xf>
    <xf numFmtId="1" fontId="2" fillId="9" borderId="1" xfId="0" applyNumberFormat="1" applyFont="1" applyFill="1" applyBorder="1" applyAlignment="1">
      <alignment horizontal="center" vertical="center"/>
    </xf>
    <xf numFmtId="4" fontId="2" fillId="9" borderId="1" xfId="0" applyNumberFormat="1" applyFont="1" applyFill="1" applyBorder="1" applyAlignment="1">
      <alignment horizontal="right" vertical="center"/>
    </xf>
    <xf numFmtId="1" fontId="3" fillId="7" borderId="1" xfId="0" applyNumberFormat="1" applyFont="1" applyFill="1" applyBorder="1" applyAlignment="1">
      <alignment horizontal="center" vertical="center"/>
    </xf>
    <xf numFmtId="1" fontId="3" fillId="8" borderId="1" xfId="0" applyNumberFormat="1" applyFont="1" applyFill="1" applyBorder="1" applyAlignment="1">
      <alignment horizontal="center" vertical="center"/>
    </xf>
    <xf numFmtId="0" fontId="2" fillId="8" borderId="1" xfId="2" applyFont="1" applyFill="1" applyBorder="1" applyAlignment="1">
      <alignment horizontal="left" vertical="center" wrapText="1"/>
    </xf>
    <xf numFmtId="9" fontId="2" fillId="8" borderId="1" xfId="0" applyNumberFormat="1" applyFont="1" applyFill="1" applyBorder="1" applyAlignment="1">
      <alignment horizontal="left" vertical="center" wrapText="1"/>
    </xf>
    <xf numFmtId="9" fontId="2" fillId="7" borderId="1" xfId="0" applyNumberFormat="1" applyFont="1" applyFill="1" applyBorder="1" applyAlignment="1">
      <alignment horizontal="left" vertical="center" wrapText="1"/>
    </xf>
    <xf numFmtId="1" fontId="2" fillId="7" borderId="5" xfId="0" applyNumberFormat="1" applyFont="1" applyFill="1" applyBorder="1" applyAlignment="1">
      <alignment horizontal="center" vertical="center"/>
    </xf>
    <xf numFmtId="1" fontId="2" fillId="8" borderId="5" xfId="0" applyNumberFormat="1" applyFont="1" applyFill="1" applyBorder="1" applyAlignment="1">
      <alignment horizontal="center" vertical="center"/>
    </xf>
    <xf numFmtId="0" fontId="5" fillId="8" borderId="1" xfId="0" applyFont="1" applyFill="1" applyBorder="1" applyAlignment="1">
      <alignment horizontal="left" vertical="center" wrapText="1"/>
    </xf>
    <xf numFmtId="1" fontId="5" fillId="8" borderId="1" xfId="0" applyNumberFormat="1" applyFont="1" applyFill="1" applyBorder="1" applyAlignment="1">
      <alignment horizontal="center" vertical="center"/>
    </xf>
    <xf numFmtId="0" fontId="6" fillId="8" borderId="1" xfId="0" applyFont="1" applyFill="1" applyBorder="1" applyAlignment="1">
      <alignment horizontal="left" vertical="center" wrapText="1"/>
    </xf>
    <xf numFmtId="4" fontId="5" fillId="8" borderId="1" xfId="0" applyNumberFormat="1" applyFont="1" applyFill="1" applyBorder="1" applyAlignment="1">
      <alignment horizontal="right" vertical="center"/>
    </xf>
    <xf numFmtId="0" fontId="2" fillId="10" borderId="1" xfId="0" applyFont="1" applyFill="1" applyBorder="1" applyAlignment="1">
      <alignment horizontal="center" vertical="center"/>
    </xf>
    <xf numFmtId="0" fontId="2" fillId="10" borderId="1" xfId="0" applyFont="1" applyFill="1" applyBorder="1" applyAlignment="1">
      <alignment horizontal="left" vertical="center" wrapText="1"/>
    </xf>
    <xf numFmtId="1" fontId="2" fillId="10" borderId="1" xfId="0" applyNumberFormat="1" applyFont="1" applyFill="1" applyBorder="1" applyAlignment="1">
      <alignment horizontal="center" vertical="center"/>
    </xf>
    <xf numFmtId="4" fontId="2" fillId="10" borderId="1" xfId="0" applyNumberFormat="1" applyFont="1" applyFill="1" applyBorder="1" applyAlignment="1">
      <alignment horizontal="right" vertical="center"/>
    </xf>
    <xf numFmtId="0" fontId="0" fillId="0" borderId="0" xfId="0" applyFill="1" applyBorder="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4" fontId="9" fillId="2" borderId="0" xfId="0" applyNumberFormat="1" applyFont="1" applyFill="1" applyAlignment="1">
      <alignment horizontal="righ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 fontId="3" fillId="2" borderId="1" xfId="0" applyNumberFormat="1"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1" fontId="3" fillId="2" borderId="1" xfId="0" applyNumberFormat="1" applyFont="1" applyFill="1" applyBorder="1" applyAlignment="1">
      <alignment horizontal="center" vertical="center"/>
    </xf>
    <xf numFmtId="0" fontId="0" fillId="0" borderId="3" xfId="0" applyBorder="1" applyAlignment="1">
      <alignment horizontal="center" vertical="center"/>
    </xf>
    <xf numFmtId="4" fontId="3" fillId="2" borderId="2" xfId="0" applyNumberFormat="1" applyFont="1" applyFill="1" applyBorder="1" applyAlignment="1">
      <alignment horizontal="right" vertical="center"/>
    </xf>
    <xf numFmtId="0" fontId="0" fillId="0" borderId="3" xfId="0" applyBorder="1" applyAlignment="1">
      <alignment horizontal="right" vertical="center"/>
    </xf>
    <xf numFmtId="0" fontId="0" fillId="0" borderId="6" xfId="0" applyBorder="1" applyAlignment="1">
      <alignment horizontal="center" vertical="center"/>
    </xf>
    <xf numFmtId="0" fontId="3" fillId="2" borderId="1" xfId="2" applyFont="1" applyFill="1" applyBorder="1" applyAlignment="1">
      <alignment horizontal="center" vertical="center" wrapText="1"/>
    </xf>
    <xf numFmtId="1" fontId="3" fillId="2" borderId="2" xfId="0" applyNumberFormat="1" applyFont="1" applyFill="1" applyBorder="1" applyAlignment="1">
      <alignment horizontal="center" vertical="center"/>
    </xf>
    <xf numFmtId="0" fontId="3" fillId="2" borderId="2" xfId="2" applyFont="1" applyFill="1" applyBorder="1" applyAlignment="1">
      <alignment horizontal="center" vertical="center" wrapText="1"/>
    </xf>
    <xf numFmtId="0" fontId="0" fillId="0" borderId="3" xfId="0" applyBorder="1" applyAlignment="1">
      <alignment horizontal="center" vertical="center" wrapText="1"/>
    </xf>
    <xf numFmtId="1" fontId="3" fillId="2" borderId="2" xfId="2"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6" xfId="0" applyBorder="1" applyAlignment="1">
      <alignment horizontal="center" vertical="center" wrapText="1"/>
    </xf>
    <xf numFmtId="0" fontId="2" fillId="2" borderId="8" xfId="0" applyFont="1" applyFill="1" applyBorder="1" applyAlignment="1">
      <alignment horizontal="center" vertical="center"/>
    </xf>
    <xf numFmtId="0" fontId="3" fillId="2" borderId="9" xfId="0" applyFont="1" applyFill="1" applyBorder="1" applyAlignment="1">
      <alignment vertical="center"/>
    </xf>
    <xf numFmtId="0" fontId="0" fillId="0" borderId="9" xfId="0" applyBorder="1" applyAlignment="1">
      <alignment vertical="center"/>
    </xf>
    <xf numFmtId="4" fontId="9" fillId="2" borderId="2" xfId="0" applyNumberFormat="1" applyFont="1" applyFill="1" applyBorder="1" applyAlignment="1">
      <alignment horizontal="right" vertical="center" wrapText="1"/>
    </xf>
    <xf numFmtId="0" fontId="0" fillId="0" borderId="6" xfId="0" applyBorder="1" applyAlignment="1">
      <alignment horizontal="right" vertical="center" wrapText="1"/>
    </xf>
    <xf numFmtId="0" fontId="0" fillId="0" borderId="3" xfId="0" applyBorder="1" applyAlignment="1">
      <alignment horizontal="right" vertical="center" wrapText="1"/>
    </xf>
    <xf numFmtId="0" fontId="3" fillId="2" borderId="2" xfId="0" applyFont="1" applyFill="1"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4" fontId="3" fillId="2" borderId="2" xfId="0" applyNumberFormat="1" applyFont="1" applyFill="1" applyBorder="1" applyAlignment="1">
      <alignment horizontal="right" vertical="center" wrapText="1"/>
    </xf>
    <xf numFmtId="164" fontId="9" fillId="2" borderId="2" xfId="3" applyFont="1" applyFill="1" applyBorder="1" applyAlignment="1">
      <alignment horizontal="center" vertical="center" wrapText="1"/>
    </xf>
    <xf numFmtId="164" fontId="3" fillId="2" borderId="2" xfId="3" applyFont="1" applyFill="1" applyBorder="1" applyAlignment="1">
      <alignment horizontal="center" vertical="center" wrapText="1"/>
    </xf>
    <xf numFmtId="165" fontId="3" fillId="2" borderId="2" xfId="3" applyNumberFormat="1" applyFont="1" applyFill="1" applyBorder="1" applyAlignment="1">
      <alignment horizontal="center" vertical="center" wrapText="1"/>
    </xf>
    <xf numFmtId="0" fontId="3" fillId="2" borderId="2" xfId="2" applyNumberFormat="1" applyFont="1" applyFill="1" applyBorder="1" applyAlignment="1">
      <alignment horizontal="center" vertical="center" wrapText="1"/>
    </xf>
    <xf numFmtId="9" fontId="3" fillId="2" borderId="2" xfId="0" applyNumberFormat="1" applyFont="1" applyFill="1" applyBorder="1" applyAlignment="1">
      <alignment horizontal="left" vertical="center" wrapText="1"/>
    </xf>
    <xf numFmtId="0" fontId="3" fillId="2" borderId="2" xfId="0" applyFont="1" applyFill="1" applyBorder="1" applyAlignment="1">
      <alignment horizontal="center" vertical="center"/>
    </xf>
    <xf numFmtId="4" fontId="9" fillId="2" borderId="1" xfId="0" applyNumberFormat="1" applyFont="1" applyFill="1" applyBorder="1" applyAlignment="1">
      <alignment horizontal="right" vertical="center"/>
    </xf>
    <xf numFmtId="0" fontId="0" fillId="0" borderId="1" xfId="0" applyBorder="1" applyAlignment="1">
      <alignment horizontal="right" vertical="center"/>
    </xf>
    <xf numFmtId="0" fontId="3" fillId="2" borderId="1" xfId="0" applyFont="1" applyFill="1" applyBorder="1" applyAlignment="1">
      <alignment horizontal="center" vertical="center"/>
    </xf>
    <xf numFmtId="9" fontId="3" fillId="2" borderId="1" xfId="0" applyNumberFormat="1" applyFont="1" applyFill="1" applyBorder="1" applyAlignment="1">
      <alignment horizontal="left" vertical="center" wrapText="1"/>
    </xf>
    <xf numFmtId="1" fontId="3" fillId="2" borderId="1" xfId="2" applyNumberFormat="1" applyFont="1" applyFill="1" applyBorder="1" applyAlignment="1">
      <alignment horizontal="center" vertical="center" wrapText="1"/>
    </xf>
    <xf numFmtId="165" fontId="9" fillId="2" borderId="2" xfId="3" applyNumberFormat="1" applyFont="1" applyFill="1" applyBorder="1" applyAlignment="1">
      <alignment horizontal="center" vertical="center" wrapText="1"/>
    </xf>
    <xf numFmtId="0" fontId="3" fillId="2" borderId="1" xfId="2" applyFont="1" applyFill="1" applyBorder="1" applyAlignment="1">
      <alignment horizontal="left" vertical="center" wrapText="1"/>
    </xf>
    <xf numFmtId="0" fontId="3" fillId="2" borderId="1" xfId="6" applyFont="1" applyFill="1" applyBorder="1" applyAlignment="1">
      <alignment horizontal="left" vertical="center" wrapText="1"/>
    </xf>
    <xf numFmtId="0" fontId="3" fillId="2" borderId="1" xfId="5" applyNumberFormat="1" applyFont="1" applyFill="1" applyBorder="1" applyAlignment="1">
      <alignment horizontal="left" vertical="center" wrapText="1"/>
    </xf>
    <xf numFmtId="168" fontId="3" fillId="2" borderId="1" xfId="5"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3" xfId="0" applyFont="1" applyFill="1" applyBorder="1" applyAlignment="1">
      <alignment horizontal="center" vertical="center"/>
    </xf>
    <xf numFmtId="166" fontId="3" fillId="2" borderId="1" xfId="1" applyNumberFormat="1" applyFont="1" applyFill="1" applyBorder="1" applyAlignment="1">
      <alignment horizontal="left" vertical="center" wrapText="1"/>
    </xf>
    <xf numFmtId="0" fontId="0" fillId="2" borderId="3" xfId="0" applyFont="1" applyFill="1" applyBorder="1" applyAlignment="1">
      <alignment horizontal="center" vertical="center"/>
    </xf>
    <xf numFmtId="0" fontId="3" fillId="2" borderId="6" xfId="0" applyFont="1" applyFill="1" applyBorder="1" applyAlignment="1">
      <alignment horizontal="left" vertical="center" wrapText="1"/>
    </xf>
    <xf numFmtId="0" fontId="0" fillId="0" borderId="3" xfId="0" applyFont="1" applyBorder="1" applyAlignment="1">
      <alignment horizontal="center" vertical="center"/>
    </xf>
    <xf numFmtId="0" fontId="3" fillId="2" borderId="2" xfId="2" applyFont="1" applyFill="1" applyBorder="1" applyAlignment="1">
      <alignment horizontal="left" vertical="center" wrapText="1"/>
    </xf>
    <xf numFmtId="0" fontId="3" fillId="2" borderId="9" xfId="0" applyFont="1" applyFill="1" applyBorder="1" applyAlignment="1">
      <alignment horizontal="center" vertical="center"/>
    </xf>
    <xf numFmtId="0" fontId="2" fillId="9"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 fontId="2" fillId="9"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4" fontId="2" fillId="5"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4" fontId="2" fillId="7"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4" fontId="2" fillId="8"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2" fillId="0" borderId="9" xfId="0" applyFont="1" applyBorder="1" applyAlignment="1">
      <alignment horizontal="center" vertical="center"/>
    </xf>
    <xf numFmtId="4" fontId="2" fillId="2" borderId="4" xfId="0" applyNumberFormat="1" applyFont="1" applyFill="1" applyBorder="1" applyAlignment="1">
      <alignment horizontal="center" vertical="center"/>
    </xf>
    <xf numFmtId="170" fontId="2" fillId="2" borderId="0" xfId="0" applyNumberFormat="1" applyFont="1" applyFill="1" applyAlignment="1">
      <alignment horizontal="center"/>
    </xf>
    <xf numFmtId="4" fontId="2" fillId="2" borderId="0" xfId="0" applyNumberFormat="1" applyFont="1" applyFill="1"/>
  </cellXfs>
  <cellStyles count="8">
    <cellStyle name="Millares" xfId="1" builtinId="3"/>
    <cellStyle name="Millares 19 2" xfId="3"/>
    <cellStyle name="Millares 5 2 2" xfId="5"/>
    <cellStyle name="Moneda" xfId="7" builtinId="4"/>
    <cellStyle name="Moneda [0] 6" xfId="4"/>
    <cellStyle name="Normal" xfId="0" builtinId="0"/>
    <cellStyle name="Normal 2 2 2" xfId="2"/>
    <cellStyle name="Normal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68"/>
  <sheetViews>
    <sheetView tabSelected="1" topLeftCell="A2" zoomScale="80" zoomScaleNormal="80" workbookViewId="0">
      <pane ySplit="1" topLeftCell="A3" activePane="bottomLeft" state="frozen"/>
      <selection activeCell="A2" sqref="A2"/>
      <selection pane="bottomLeft" activeCell="F3" sqref="F3"/>
    </sheetView>
  </sheetViews>
  <sheetFormatPr baseColWidth="10" defaultColWidth="10.85546875" defaultRowHeight="16.5" x14ac:dyDescent="0.3"/>
  <cols>
    <col min="1" max="1" width="24.140625" style="33" customWidth="1"/>
    <col min="2" max="2" width="38" style="34" customWidth="1"/>
    <col min="3" max="3" width="13.42578125" style="35" hidden="1" customWidth="1"/>
    <col min="4" max="5" width="13.42578125" style="35" customWidth="1"/>
    <col min="6" max="6" width="25.7109375" style="34" customWidth="1"/>
    <col min="7" max="7" width="25.28515625" style="36" bestFit="1" customWidth="1"/>
    <col min="8" max="8" width="15.7109375" style="78" hidden="1" customWidth="1"/>
    <col min="9" max="9" width="20.85546875" style="36" customWidth="1"/>
    <col min="10" max="10" width="10.85546875" style="1"/>
    <col min="11" max="11" width="18.28515625" style="1" bestFit="1" customWidth="1"/>
    <col min="12" max="16384" width="10.85546875" style="1"/>
  </cols>
  <sheetData>
    <row r="1" spans="1:11" ht="24.75" customHeight="1" x14ac:dyDescent="0.3">
      <c r="A1" s="155" t="s">
        <v>0</v>
      </c>
      <c r="B1" s="188"/>
      <c r="C1" s="156"/>
      <c r="D1" s="188"/>
      <c r="E1" s="188"/>
      <c r="F1" s="188"/>
      <c r="G1" s="188"/>
      <c r="H1" s="157"/>
      <c r="I1" s="201"/>
    </row>
    <row r="2" spans="1:11" s="6" customFormat="1" ht="24" customHeight="1" x14ac:dyDescent="0.3">
      <c r="A2" s="2" t="s">
        <v>1</v>
      </c>
      <c r="B2" s="3" t="s">
        <v>2</v>
      </c>
      <c r="C2" s="4" t="s">
        <v>3</v>
      </c>
      <c r="D2" s="84" t="s">
        <v>427</v>
      </c>
      <c r="E2" s="4" t="s">
        <v>426</v>
      </c>
      <c r="F2" s="3" t="s">
        <v>4</v>
      </c>
      <c r="G2" s="5" t="s">
        <v>5</v>
      </c>
      <c r="H2" s="5" t="s">
        <v>423</v>
      </c>
      <c r="I2" s="5" t="s">
        <v>418</v>
      </c>
    </row>
    <row r="3" spans="1:11" s="6" customFormat="1" ht="42" customHeight="1" x14ac:dyDescent="0.3">
      <c r="A3" s="2" t="s">
        <v>6</v>
      </c>
      <c r="B3" s="3" t="s">
        <v>7</v>
      </c>
      <c r="C3" s="4"/>
      <c r="D3" s="84"/>
      <c r="E3" s="4"/>
      <c r="F3" s="3"/>
      <c r="G3" s="5">
        <f>+G4+G267+G326+G391+G455</f>
        <v>338777616285.33661</v>
      </c>
      <c r="H3" s="62">
        <v>338777616285.34003</v>
      </c>
      <c r="I3" s="5"/>
      <c r="K3" s="203"/>
    </row>
    <row r="4" spans="1:11" s="9" customFormat="1" ht="39.75" customHeight="1" x14ac:dyDescent="0.3">
      <c r="A4" s="113" t="s">
        <v>8</v>
      </c>
      <c r="B4" s="189" t="s">
        <v>9</v>
      </c>
      <c r="C4" s="115"/>
      <c r="D4" s="115"/>
      <c r="E4" s="115"/>
      <c r="F4" s="189"/>
      <c r="G4" s="193">
        <f>+G5+G49+G137+G180+G217+G260</f>
        <v>320266556798.14502</v>
      </c>
      <c r="H4" s="62">
        <v>320266556798.15002</v>
      </c>
      <c r="I4" s="202"/>
      <c r="K4" s="204"/>
    </row>
    <row r="5" spans="1:11" ht="37.5" customHeight="1" x14ac:dyDescent="0.3">
      <c r="A5" s="51" t="s">
        <v>10</v>
      </c>
      <c r="B5" s="190" t="s">
        <v>11</v>
      </c>
      <c r="C5" s="53"/>
      <c r="D5" s="53"/>
      <c r="E5" s="53"/>
      <c r="F5" s="194"/>
      <c r="G5" s="195">
        <f>+G6+G25+G32+G42</f>
        <v>281306220632.96002</v>
      </c>
      <c r="H5" s="63">
        <v>281306220632.96002</v>
      </c>
      <c r="I5" s="202"/>
    </row>
    <row r="6" spans="1:11" ht="36.75" customHeight="1" x14ac:dyDescent="0.3">
      <c r="A6" s="107" t="s">
        <v>12</v>
      </c>
      <c r="B6" s="191" t="s">
        <v>13</v>
      </c>
      <c r="C6" s="109"/>
      <c r="D6" s="109"/>
      <c r="E6" s="109"/>
      <c r="F6" s="196"/>
      <c r="G6" s="197">
        <f>+G7+G15+G18+G21+G23</f>
        <v>12848730118</v>
      </c>
      <c r="H6" s="64"/>
      <c r="I6" s="5"/>
    </row>
    <row r="7" spans="1:11" ht="39.75" customHeight="1" x14ac:dyDescent="0.3">
      <c r="A7" s="102" t="s">
        <v>14</v>
      </c>
      <c r="B7" s="192" t="s">
        <v>15</v>
      </c>
      <c r="C7" s="104"/>
      <c r="D7" s="104"/>
      <c r="E7" s="104"/>
      <c r="F7" s="198"/>
      <c r="G7" s="199">
        <f>+G8+G9+G10+G11+G12+G13+G14</f>
        <v>5409103228</v>
      </c>
      <c r="H7" s="64"/>
      <c r="I7" s="5"/>
    </row>
    <row r="8" spans="1:11" ht="52.5" customHeight="1" x14ac:dyDescent="0.3">
      <c r="A8" s="137" t="s">
        <v>16</v>
      </c>
      <c r="B8" s="139" t="s">
        <v>17</v>
      </c>
      <c r="C8" s="12">
        <v>2021006860033</v>
      </c>
      <c r="D8" s="136" t="s">
        <v>603</v>
      </c>
      <c r="E8" s="138">
        <v>57</v>
      </c>
      <c r="F8" s="136" t="s">
        <v>18</v>
      </c>
      <c r="G8" s="200">
        <v>5336746984</v>
      </c>
      <c r="H8" s="65"/>
      <c r="I8" s="200"/>
    </row>
    <row r="9" spans="1:11" ht="100.5" customHeight="1" x14ac:dyDescent="0.3">
      <c r="A9" s="137" t="s">
        <v>16</v>
      </c>
      <c r="B9" s="139" t="s">
        <v>419</v>
      </c>
      <c r="C9" s="12"/>
      <c r="D9" s="139" t="s">
        <v>562</v>
      </c>
      <c r="E9" s="139">
        <v>14579</v>
      </c>
      <c r="F9" s="136" t="s">
        <v>19</v>
      </c>
      <c r="G9" s="200">
        <v>5000000</v>
      </c>
      <c r="H9" s="65"/>
      <c r="I9" s="200"/>
    </row>
    <row r="10" spans="1:11" ht="53.25" customHeight="1" x14ac:dyDescent="0.3">
      <c r="A10" s="137" t="s">
        <v>16</v>
      </c>
      <c r="B10" s="139" t="s">
        <v>20</v>
      </c>
      <c r="C10" s="12">
        <v>2020006860168</v>
      </c>
      <c r="D10" s="139" t="s">
        <v>563</v>
      </c>
      <c r="E10" s="139">
        <v>56000</v>
      </c>
      <c r="F10" s="136" t="s">
        <v>19</v>
      </c>
      <c r="G10" s="200">
        <v>5000000</v>
      </c>
      <c r="H10" s="65"/>
      <c r="I10" s="200"/>
    </row>
    <row r="11" spans="1:11" ht="52.5" customHeight="1" x14ac:dyDescent="0.3">
      <c r="A11" s="137" t="s">
        <v>16</v>
      </c>
      <c r="B11" s="139" t="s">
        <v>21</v>
      </c>
      <c r="C11" s="12"/>
      <c r="D11" s="139" t="s">
        <v>564</v>
      </c>
      <c r="E11" s="139">
        <v>20</v>
      </c>
      <c r="F11" s="136" t="s">
        <v>19</v>
      </c>
      <c r="G11" s="200">
        <v>5000000</v>
      </c>
      <c r="H11" s="65"/>
      <c r="I11" s="200"/>
    </row>
    <row r="12" spans="1:11" ht="84" customHeight="1" x14ac:dyDescent="0.3">
      <c r="A12" s="137" t="s">
        <v>16</v>
      </c>
      <c r="B12" s="139" t="s">
        <v>22</v>
      </c>
      <c r="C12" s="12"/>
      <c r="D12" s="139" t="s">
        <v>565</v>
      </c>
      <c r="E12" s="139">
        <v>25</v>
      </c>
      <c r="F12" s="136" t="s">
        <v>19</v>
      </c>
      <c r="G12" s="200">
        <v>5000000</v>
      </c>
      <c r="H12" s="65"/>
      <c r="I12" s="200"/>
    </row>
    <row r="13" spans="1:11" ht="165.75" customHeight="1" x14ac:dyDescent="0.3">
      <c r="A13" s="137" t="s">
        <v>16</v>
      </c>
      <c r="B13" s="139" t="s">
        <v>23</v>
      </c>
      <c r="C13" s="12"/>
      <c r="D13" s="139" t="s">
        <v>610</v>
      </c>
      <c r="E13" s="139">
        <v>14</v>
      </c>
      <c r="F13" s="136" t="s">
        <v>19</v>
      </c>
      <c r="G13" s="200">
        <v>12356244</v>
      </c>
      <c r="H13" s="65"/>
      <c r="I13" s="200"/>
    </row>
    <row r="14" spans="1:11" ht="148.5" x14ac:dyDescent="0.3">
      <c r="A14" s="137" t="s">
        <v>16</v>
      </c>
      <c r="B14" s="139" t="s">
        <v>24</v>
      </c>
      <c r="C14" s="12"/>
      <c r="D14" s="139" t="s">
        <v>566</v>
      </c>
      <c r="E14" s="139">
        <v>19</v>
      </c>
      <c r="F14" s="136" t="s">
        <v>25</v>
      </c>
      <c r="G14" s="200">
        <v>40000000</v>
      </c>
      <c r="H14" s="65"/>
      <c r="I14" s="200"/>
    </row>
    <row r="15" spans="1:11" s="9" customFormat="1" ht="82.5" x14ac:dyDescent="0.3">
      <c r="A15" s="102" t="s">
        <v>14</v>
      </c>
      <c r="B15" s="103" t="s">
        <v>26</v>
      </c>
      <c r="C15" s="104"/>
      <c r="D15" s="104"/>
      <c r="E15" s="104"/>
      <c r="F15" s="103"/>
      <c r="G15" s="106">
        <f>+G16+G17</f>
        <v>6497470677</v>
      </c>
      <c r="H15" s="64"/>
      <c r="I15" s="7"/>
    </row>
    <row r="16" spans="1:11" ht="72.599999999999994" customHeight="1" x14ac:dyDescent="0.3">
      <c r="A16" s="173" t="s">
        <v>16</v>
      </c>
      <c r="B16" s="181" t="s">
        <v>27</v>
      </c>
      <c r="C16" s="142"/>
      <c r="D16" s="153" t="s">
        <v>567</v>
      </c>
      <c r="E16" s="153">
        <v>4540</v>
      </c>
      <c r="F16" s="10" t="s">
        <v>18</v>
      </c>
      <c r="G16" s="13">
        <v>6489000000</v>
      </c>
      <c r="H16" s="65"/>
      <c r="I16" s="13"/>
    </row>
    <row r="17" spans="1:9" ht="66" x14ac:dyDescent="0.3">
      <c r="A17" s="173"/>
      <c r="B17" s="181"/>
      <c r="C17" s="173"/>
      <c r="D17" s="153" t="s">
        <v>428</v>
      </c>
      <c r="E17" s="153">
        <v>2009</v>
      </c>
      <c r="F17" s="10" t="s">
        <v>28</v>
      </c>
      <c r="G17" s="13">
        <v>8470677</v>
      </c>
      <c r="H17" s="65"/>
      <c r="I17" s="13"/>
    </row>
    <row r="18" spans="1:9" s="9" customFormat="1" ht="33" x14ac:dyDescent="0.3">
      <c r="A18" s="102" t="s">
        <v>14</v>
      </c>
      <c r="B18" s="103" t="s">
        <v>29</v>
      </c>
      <c r="C18" s="104"/>
      <c r="D18" s="104"/>
      <c r="E18" s="104"/>
      <c r="F18" s="103"/>
      <c r="G18" s="106">
        <f>+G19</f>
        <v>922156213</v>
      </c>
      <c r="H18" s="64"/>
      <c r="I18" s="7"/>
    </row>
    <row r="19" spans="1:9" ht="69.95" customHeight="1" x14ac:dyDescent="0.3">
      <c r="A19" s="170" t="s">
        <v>16</v>
      </c>
      <c r="B19" s="161" t="s">
        <v>30</v>
      </c>
      <c r="C19" s="12">
        <v>2021006860079</v>
      </c>
      <c r="D19" s="140" t="s">
        <v>604</v>
      </c>
      <c r="E19" s="140">
        <v>1095</v>
      </c>
      <c r="F19" s="161" t="s">
        <v>18</v>
      </c>
      <c r="G19" s="144">
        <v>922156213</v>
      </c>
      <c r="H19" s="65"/>
      <c r="I19" s="144"/>
    </row>
    <row r="20" spans="1:9" ht="78.599999999999994" customHeight="1" x14ac:dyDescent="0.3">
      <c r="A20" s="143"/>
      <c r="B20" s="163"/>
      <c r="C20" s="81"/>
      <c r="D20" s="150" t="s">
        <v>429</v>
      </c>
      <c r="E20" s="150">
        <v>141</v>
      </c>
      <c r="F20" s="163"/>
      <c r="G20" s="145"/>
      <c r="H20" s="65"/>
      <c r="I20" s="145"/>
    </row>
    <row r="21" spans="1:9" s="9" customFormat="1" x14ac:dyDescent="0.3">
      <c r="A21" s="102" t="s">
        <v>14</v>
      </c>
      <c r="B21" s="103" t="s">
        <v>31</v>
      </c>
      <c r="C21" s="104"/>
      <c r="D21" s="104"/>
      <c r="E21" s="104"/>
      <c r="F21" s="103"/>
      <c r="G21" s="106">
        <f>+G22</f>
        <v>10000000</v>
      </c>
      <c r="H21" s="64"/>
      <c r="I21" s="7"/>
    </row>
    <row r="22" spans="1:9" ht="82.5" x14ac:dyDescent="0.3">
      <c r="A22" s="45" t="s">
        <v>16</v>
      </c>
      <c r="B22" s="10" t="s">
        <v>32</v>
      </c>
      <c r="C22" s="12"/>
      <c r="D22" s="85" t="s">
        <v>568</v>
      </c>
      <c r="E22" s="85">
        <v>30067</v>
      </c>
      <c r="F22" s="10" t="s">
        <v>25</v>
      </c>
      <c r="G22" s="13">
        <v>10000000</v>
      </c>
      <c r="H22" s="65"/>
      <c r="I22" s="13"/>
    </row>
    <row r="23" spans="1:9" s="9" customFormat="1" x14ac:dyDescent="0.3">
      <c r="A23" s="102" t="s">
        <v>14</v>
      </c>
      <c r="B23" s="103" t="s">
        <v>33</v>
      </c>
      <c r="C23" s="104"/>
      <c r="D23" s="104"/>
      <c r="E23" s="104"/>
      <c r="F23" s="103"/>
      <c r="G23" s="106">
        <f>+G24</f>
        <v>10000000</v>
      </c>
      <c r="H23" s="64"/>
      <c r="I23" s="7"/>
    </row>
    <row r="24" spans="1:9" ht="198" x14ac:dyDescent="0.3">
      <c r="A24" s="45" t="s">
        <v>16</v>
      </c>
      <c r="B24" s="10" t="s">
        <v>34</v>
      </c>
      <c r="C24" s="12"/>
      <c r="D24" s="85" t="s">
        <v>569</v>
      </c>
      <c r="E24" s="85">
        <v>150</v>
      </c>
      <c r="F24" s="10" t="s">
        <v>25</v>
      </c>
      <c r="G24" s="13">
        <v>10000000</v>
      </c>
      <c r="H24" s="65"/>
      <c r="I24" s="13"/>
    </row>
    <row r="25" spans="1:9" x14ac:dyDescent="0.3">
      <c r="A25" s="107" t="s">
        <v>12</v>
      </c>
      <c r="B25" s="108" t="s">
        <v>35</v>
      </c>
      <c r="C25" s="117"/>
      <c r="D25" s="117"/>
      <c r="E25" s="117"/>
      <c r="F25" s="110"/>
      <c r="G25" s="64">
        <f>+G26</f>
        <v>2098671646.96</v>
      </c>
      <c r="H25" s="64"/>
      <c r="I25" s="7"/>
    </row>
    <row r="26" spans="1:9" ht="49.5" x14ac:dyDescent="0.3">
      <c r="A26" s="102" t="s">
        <v>14</v>
      </c>
      <c r="B26" s="105" t="s">
        <v>36</v>
      </c>
      <c r="C26" s="118"/>
      <c r="D26" s="118"/>
      <c r="E26" s="118"/>
      <c r="F26" s="105"/>
      <c r="G26" s="106">
        <f>+G27+G28+G29+G30+G31</f>
        <v>2098671646.96</v>
      </c>
      <c r="H26" s="64"/>
      <c r="I26" s="7"/>
    </row>
    <row r="27" spans="1:9" ht="148.5" x14ac:dyDescent="0.3">
      <c r="A27" s="45" t="s">
        <v>16</v>
      </c>
      <c r="B27" s="11" t="s">
        <v>37</v>
      </c>
      <c r="C27" s="12"/>
      <c r="D27" s="89" t="s">
        <v>605</v>
      </c>
      <c r="E27" s="89">
        <v>20</v>
      </c>
      <c r="F27" s="10" t="s">
        <v>25</v>
      </c>
      <c r="G27" s="13">
        <f>300000000-56065825.04</f>
        <v>243934174.96000001</v>
      </c>
      <c r="H27" s="65"/>
      <c r="I27" s="13"/>
    </row>
    <row r="28" spans="1:9" ht="165" x14ac:dyDescent="0.3">
      <c r="A28" s="45" t="s">
        <v>16</v>
      </c>
      <c r="B28" s="11" t="s">
        <v>38</v>
      </c>
      <c r="C28" s="12"/>
      <c r="D28" s="89" t="s">
        <v>570</v>
      </c>
      <c r="E28" s="89">
        <v>652</v>
      </c>
      <c r="F28" s="10" t="s">
        <v>18</v>
      </c>
      <c r="G28" s="13">
        <v>491727150</v>
      </c>
      <c r="H28" s="65"/>
      <c r="I28" s="13"/>
    </row>
    <row r="29" spans="1:9" ht="132" x14ac:dyDescent="0.3">
      <c r="A29" s="45" t="s">
        <v>16</v>
      </c>
      <c r="B29" s="11" t="s">
        <v>39</v>
      </c>
      <c r="C29" s="12"/>
      <c r="D29" s="89" t="s">
        <v>571</v>
      </c>
      <c r="E29" s="89">
        <v>15</v>
      </c>
      <c r="F29" s="10" t="s">
        <v>25</v>
      </c>
      <c r="G29" s="13">
        <v>50000000</v>
      </c>
      <c r="H29" s="65"/>
      <c r="I29" s="13"/>
    </row>
    <row r="30" spans="1:9" ht="115.5" x14ac:dyDescent="0.3">
      <c r="A30" s="45" t="s">
        <v>16</v>
      </c>
      <c r="B30" s="11" t="s">
        <v>40</v>
      </c>
      <c r="C30" s="12"/>
      <c r="D30" s="89" t="s">
        <v>572</v>
      </c>
      <c r="E30" s="89">
        <v>50</v>
      </c>
      <c r="F30" s="10" t="s">
        <v>41</v>
      </c>
      <c r="G30" s="13">
        <v>100000000</v>
      </c>
      <c r="H30" s="65"/>
      <c r="I30" s="13"/>
    </row>
    <row r="31" spans="1:9" ht="115.5" x14ac:dyDescent="0.3">
      <c r="A31" s="45" t="s">
        <v>16</v>
      </c>
      <c r="B31" s="11" t="s">
        <v>42</v>
      </c>
      <c r="C31" s="12"/>
      <c r="D31" s="89" t="s">
        <v>573</v>
      </c>
      <c r="E31" s="89">
        <v>15</v>
      </c>
      <c r="F31" s="10" t="s">
        <v>18</v>
      </c>
      <c r="G31" s="13">
        <v>1213010322</v>
      </c>
      <c r="H31" s="65"/>
      <c r="I31" s="13"/>
    </row>
    <row r="32" spans="1:9" ht="33" x14ac:dyDescent="0.3">
      <c r="A32" s="107" t="s">
        <v>12</v>
      </c>
      <c r="B32" s="108" t="s">
        <v>43</v>
      </c>
      <c r="C32" s="109"/>
      <c r="D32" s="109"/>
      <c r="E32" s="109"/>
      <c r="F32" s="108"/>
      <c r="G32" s="64">
        <f>+G33+G40</f>
        <v>266317108668</v>
      </c>
      <c r="H32" s="64"/>
      <c r="I32" s="7"/>
    </row>
    <row r="33" spans="1:9" x14ac:dyDescent="0.3">
      <c r="A33" s="102" t="s">
        <v>14</v>
      </c>
      <c r="B33" s="103" t="s">
        <v>44</v>
      </c>
      <c r="C33" s="118"/>
      <c r="D33" s="118"/>
      <c r="E33" s="118"/>
      <c r="F33" s="105"/>
      <c r="G33" s="106">
        <f>+G34+G35+G36+G37+G38+G39</f>
        <v>266299073368</v>
      </c>
      <c r="H33" s="64"/>
      <c r="I33" s="7"/>
    </row>
    <row r="34" spans="1:9" ht="54.75" customHeight="1" x14ac:dyDescent="0.3">
      <c r="A34" s="173" t="s">
        <v>16</v>
      </c>
      <c r="B34" s="177" t="s">
        <v>45</v>
      </c>
      <c r="C34" s="142">
        <v>2020006860073</v>
      </c>
      <c r="D34" s="152" t="s">
        <v>574</v>
      </c>
      <c r="E34" s="152">
        <v>12</v>
      </c>
      <c r="F34" s="10" t="s">
        <v>18</v>
      </c>
      <c r="G34" s="13">
        <v>223357637803</v>
      </c>
      <c r="H34" s="65"/>
      <c r="I34" s="13"/>
    </row>
    <row r="35" spans="1:9" ht="16.5" customHeight="1" x14ac:dyDescent="0.3">
      <c r="A35" s="173"/>
      <c r="B35" s="177"/>
      <c r="C35" s="142"/>
      <c r="D35" s="154"/>
      <c r="E35" s="154"/>
      <c r="F35" s="10" t="s">
        <v>46</v>
      </c>
      <c r="G35" s="13">
        <v>27600823854</v>
      </c>
      <c r="H35" s="65"/>
      <c r="I35" s="13"/>
    </row>
    <row r="36" spans="1:9" ht="54.95" customHeight="1" x14ac:dyDescent="0.3">
      <c r="A36" s="173"/>
      <c r="B36" s="177"/>
      <c r="C36" s="142"/>
      <c r="D36" s="150"/>
      <c r="E36" s="150"/>
      <c r="F36" s="10" t="s">
        <v>47</v>
      </c>
      <c r="G36" s="13">
        <v>1442611711</v>
      </c>
      <c r="H36" s="65"/>
      <c r="I36" s="13"/>
    </row>
    <row r="37" spans="1:9" ht="14.1" customHeight="1" x14ac:dyDescent="0.3">
      <c r="A37" s="170" t="s">
        <v>16</v>
      </c>
      <c r="B37" s="187" t="s">
        <v>48</v>
      </c>
      <c r="C37" s="43"/>
      <c r="D37" s="149" t="s">
        <v>575</v>
      </c>
      <c r="E37" s="149">
        <v>10</v>
      </c>
      <c r="F37" s="49" t="s">
        <v>25</v>
      </c>
      <c r="G37" s="50">
        <v>618000000</v>
      </c>
      <c r="H37" s="65"/>
      <c r="I37" s="13"/>
    </row>
    <row r="38" spans="1:9" ht="54.95" customHeight="1" x14ac:dyDescent="0.3">
      <c r="A38" s="186"/>
      <c r="B38" s="163"/>
      <c r="C38" s="43"/>
      <c r="D38" s="150"/>
      <c r="E38" s="150"/>
      <c r="F38" s="49" t="s">
        <v>18</v>
      </c>
      <c r="G38" s="50">
        <v>11680000000</v>
      </c>
      <c r="H38" s="65"/>
      <c r="I38" s="13"/>
    </row>
    <row r="39" spans="1:9" ht="115.5" x14ac:dyDescent="0.3">
      <c r="A39" s="45" t="s">
        <v>16</v>
      </c>
      <c r="B39" s="11" t="s">
        <v>49</v>
      </c>
      <c r="C39" s="12">
        <v>2020006860167</v>
      </c>
      <c r="D39" s="89" t="s">
        <v>576</v>
      </c>
      <c r="E39" s="81">
        <v>4</v>
      </c>
      <c r="F39" s="10" t="s">
        <v>18</v>
      </c>
      <c r="G39" s="13">
        <f>881280000+718720000</f>
        <v>1600000000</v>
      </c>
      <c r="H39" s="65"/>
      <c r="I39" s="13"/>
    </row>
    <row r="40" spans="1:9" s="9" customFormat="1" ht="33" x14ac:dyDescent="0.3">
      <c r="A40" s="102" t="s">
        <v>14</v>
      </c>
      <c r="B40" s="119" t="s">
        <v>50</v>
      </c>
      <c r="C40" s="104"/>
      <c r="D40" s="104"/>
      <c r="E40" s="104"/>
      <c r="F40" s="103"/>
      <c r="G40" s="106">
        <f>+G41</f>
        <v>18035300</v>
      </c>
      <c r="H40" s="64"/>
      <c r="I40" s="7"/>
    </row>
    <row r="41" spans="1:9" ht="66" x14ac:dyDescent="0.3">
      <c r="A41" s="45" t="s">
        <v>16</v>
      </c>
      <c r="B41" s="10" t="s">
        <v>51</v>
      </c>
      <c r="C41" s="12">
        <v>2020006860071</v>
      </c>
      <c r="D41" s="85" t="s">
        <v>577</v>
      </c>
      <c r="E41" s="85">
        <v>4</v>
      </c>
      <c r="F41" s="10" t="s">
        <v>18</v>
      </c>
      <c r="G41" s="14">
        <v>18035300</v>
      </c>
      <c r="H41" s="66"/>
      <c r="I41" s="14"/>
    </row>
    <row r="42" spans="1:9" x14ac:dyDescent="0.3">
      <c r="A42" s="107" t="s">
        <v>12</v>
      </c>
      <c r="B42" s="108" t="s">
        <v>52</v>
      </c>
      <c r="C42" s="117"/>
      <c r="D42" s="117"/>
      <c r="E42" s="117"/>
      <c r="F42" s="110"/>
      <c r="G42" s="64">
        <f>+G43+G45+G47</f>
        <v>41710200</v>
      </c>
      <c r="H42" s="64"/>
      <c r="I42" s="7"/>
    </row>
    <row r="43" spans="1:9" ht="33" x14ac:dyDescent="0.3">
      <c r="A43" s="102" t="s">
        <v>14</v>
      </c>
      <c r="B43" s="103" t="s">
        <v>53</v>
      </c>
      <c r="C43" s="118"/>
      <c r="D43" s="118"/>
      <c r="E43" s="118"/>
      <c r="F43" s="105"/>
      <c r="G43" s="106">
        <f>+G44</f>
        <v>20000000</v>
      </c>
      <c r="H43" s="64"/>
      <c r="I43" s="7"/>
    </row>
    <row r="44" spans="1:9" ht="99" x14ac:dyDescent="0.3">
      <c r="A44" s="45" t="s">
        <v>16</v>
      </c>
      <c r="B44" s="10" t="s">
        <v>54</v>
      </c>
      <c r="C44" s="12"/>
      <c r="D44" s="85" t="s">
        <v>578</v>
      </c>
      <c r="E44" s="81">
        <v>50</v>
      </c>
      <c r="F44" s="10" t="s">
        <v>55</v>
      </c>
      <c r="G44" s="13">
        <v>20000000</v>
      </c>
      <c r="H44" s="65"/>
      <c r="I44" s="13"/>
    </row>
    <row r="45" spans="1:9" ht="49.5" x14ac:dyDescent="0.3">
      <c r="A45" s="102" t="s">
        <v>14</v>
      </c>
      <c r="B45" s="103" t="s">
        <v>56</v>
      </c>
      <c r="C45" s="118"/>
      <c r="D45" s="118"/>
      <c r="E45" s="118"/>
      <c r="F45" s="105"/>
      <c r="G45" s="106">
        <f>+G46</f>
        <v>10000000</v>
      </c>
      <c r="H45" s="64"/>
      <c r="I45" s="7"/>
    </row>
    <row r="46" spans="1:9" ht="132" x14ac:dyDescent="0.3">
      <c r="A46" s="45" t="s">
        <v>16</v>
      </c>
      <c r="B46" s="10" t="s">
        <v>57</v>
      </c>
      <c r="C46" s="12"/>
      <c r="D46" s="85" t="s">
        <v>579</v>
      </c>
      <c r="E46" s="85">
        <v>10</v>
      </c>
      <c r="F46" s="10" t="s">
        <v>55</v>
      </c>
      <c r="G46" s="13">
        <v>10000000</v>
      </c>
      <c r="H46" s="65"/>
      <c r="I46" s="13"/>
    </row>
    <row r="47" spans="1:9" ht="33" x14ac:dyDescent="0.3">
      <c r="A47" s="102" t="s">
        <v>14</v>
      </c>
      <c r="B47" s="103" t="s">
        <v>58</v>
      </c>
      <c r="C47" s="118"/>
      <c r="D47" s="118"/>
      <c r="E47" s="118"/>
      <c r="F47" s="105"/>
      <c r="G47" s="106">
        <f>+G48</f>
        <v>11710200</v>
      </c>
      <c r="H47" s="64"/>
      <c r="I47" s="7"/>
    </row>
    <row r="48" spans="1:9" ht="82.5" x14ac:dyDescent="0.3">
      <c r="A48" s="45" t="s">
        <v>16</v>
      </c>
      <c r="B48" s="10" t="s">
        <v>59</v>
      </c>
      <c r="C48" s="12"/>
      <c r="D48" s="85" t="s">
        <v>580</v>
      </c>
      <c r="E48" s="85">
        <v>100</v>
      </c>
      <c r="F48" s="10" t="s">
        <v>55</v>
      </c>
      <c r="G48" s="13">
        <v>11710200</v>
      </c>
      <c r="H48" s="65"/>
      <c r="I48" s="13"/>
    </row>
    <row r="49" spans="1:9" x14ac:dyDescent="0.3">
      <c r="A49" s="51" t="s">
        <v>10</v>
      </c>
      <c r="B49" s="52" t="s">
        <v>60</v>
      </c>
      <c r="C49" s="53"/>
      <c r="D49" s="53"/>
      <c r="E49" s="53"/>
      <c r="F49" s="54"/>
      <c r="G49" s="55">
        <f>+G50+G79+G83+G98</f>
        <v>28593289834.240002</v>
      </c>
      <c r="H49" s="64">
        <v>28593289834.240002</v>
      </c>
      <c r="I49" s="7"/>
    </row>
    <row r="50" spans="1:9" x14ac:dyDescent="0.3">
      <c r="A50" s="107" t="s">
        <v>12</v>
      </c>
      <c r="B50" s="108" t="s">
        <v>61</v>
      </c>
      <c r="C50" s="109"/>
      <c r="D50" s="109"/>
      <c r="E50" s="109"/>
      <c r="F50" s="108"/>
      <c r="G50" s="64">
        <f>+G51+G56+G59+G63+G65+G67+G71</f>
        <v>4412672263</v>
      </c>
      <c r="H50" s="64"/>
      <c r="I50" s="7"/>
    </row>
    <row r="51" spans="1:9" ht="33" x14ac:dyDescent="0.3">
      <c r="A51" s="102" t="s">
        <v>14</v>
      </c>
      <c r="B51" s="120" t="s">
        <v>62</v>
      </c>
      <c r="C51" s="104"/>
      <c r="D51" s="104"/>
      <c r="E51" s="104"/>
      <c r="F51" s="103"/>
      <c r="G51" s="106">
        <f>+G52</f>
        <v>364625000</v>
      </c>
      <c r="H51" s="64"/>
      <c r="I51" s="7"/>
    </row>
    <row r="52" spans="1:9" ht="89.25" x14ac:dyDescent="0.3">
      <c r="A52" s="170" t="s">
        <v>16</v>
      </c>
      <c r="B52" s="161" t="s">
        <v>63</v>
      </c>
      <c r="C52" s="12">
        <v>2020006860125</v>
      </c>
      <c r="D52" s="86" t="s">
        <v>581</v>
      </c>
      <c r="E52" s="87">
        <v>34</v>
      </c>
      <c r="F52" s="161" t="s">
        <v>64</v>
      </c>
      <c r="G52" s="164">
        <v>364625000</v>
      </c>
      <c r="H52" s="65"/>
      <c r="I52" s="158">
        <f>375564000-G52</f>
        <v>10939000</v>
      </c>
    </row>
    <row r="53" spans="1:9" ht="63.75" x14ac:dyDescent="0.3">
      <c r="A53" s="146"/>
      <c r="B53" s="162"/>
      <c r="C53" s="81"/>
      <c r="D53" s="86" t="s">
        <v>582</v>
      </c>
      <c r="E53" s="87">
        <v>21</v>
      </c>
      <c r="F53" s="162"/>
      <c r="G53" s="159"/>
      <c r="H53" s="65"/>
      <c r="I53" s="159"/>
    </row>
    <row r="54" spans="1:9" ht="76.5" x14ac:dyDescent="0.3">
      <c r="A54" s="146"/>
      <c r="B54" s="162"/>
      <c r="C54" s="81"/>
      <c r="D54" s="86" t="s">
        <v>430</v>
      </c>
      <c r="E54" s="87">
        <v>34</v>
      </c>
      <c r="F54" s="162"/>
      <c r="G54" s="159"/>
      <c r="H54" s="65"/>
      <c r="I54" s="159"/>
    </row>
    <row r="55" spans="1:9" ht="63.75" x14ac:dyDescent="0.3">
      <c r="A55" s="146"/>
      <c r="B55" s="162"/>
      <c r="C55" s="81"/>
      <c r="D55" s="86" t="s">
        <v>431</v>
      </c>
      <c r="E55" s="87">
        <v>34</v>
      </c>
      <c r="F55" s="163"/>
      <c r="G55" s="160"/>
      <c r="H55" s="65"/>
      <c r="I55" s="160"/>
    </row>
    <row r="56" spans="1:9" ht="33" x14ac:dyDescent="0.3">
      <c r="A56" s="102" t="s">
        <v>14</v>
      </c>
      <c r="B56" s="120" t="s">
        <v>65</v>
      </c>
      <c r="C56" s="104"/>
      <c r="D56" s="104"/>
      <c r="E56" s="104"/>
      <c r="F56" s="103"/>
      <c r="G56" s="106">
        <f>+G57</f>
        <v>312536000</v>
      </c>
      <c r="H56" s="64"/>
      <c r="I56" s="7"/>
    </row>
    <row r="57" spans="1:9" ht="89.25" x14ac:dyDescent="0.3">
      <c r="A57" s="170" t="s">
        <v>16</v>
      </c>
      <c r="B57" s="169" t="s">
        <v>66</v>
      </c>
      <c r="C57" s="12">
        <v>2020006860123</v>
      </c>
      <c r="D57" s="86" t="s">
        <v>432</v>
      </c>
      <c r="E57" s="81">
        <v>34</v>
      </c>
      <c r="F57" s="161" t="s">
        <v>64</v>
      </c>
      <c r="G57" s="164">
        <v>312536000</v>
      </c>
      <c r="H57" s="65"/>
      <c r="I57" s="158">
        <f>321912000-G57</f>
        <v>9376000</v>
      </c>
    </row>
    <row r="58" spans="1:9" ht="102" x14ac:dyDescent="0.3">
      <c r="A58" s="143"/>
      <c r="B58" s="163"/>
      <c r="C58" s="81"/>
      <c r="D58" s="86" t="s">
        <v>433</v>
      </c>
      <c r="E58" s="81">
        <v>34</v>
      </c>
      <c r="F58" s="163"/>
      <c r="G58" s="160"/>
      <c r="H58" s="65"/>
      <c r="I58" s="160"/>
    </row>
    <row r="59" spans="1:9" x14ac:dyDescent="0.3">
      <c r="A59" s="102" t="s">
        <v>14</v>
      </c>
      <c r="B59" s="120" t="s">
        <v>67</v>
      </c>
      <c r="C59" s="104"/>
      <c r="D59" s="104"/>
      <c r="E59" s="104"/>
      <c r="F59" s="103"/>
      <c r="G59" s="106">
        <f>+G60</f>
        <v>416715000</v>
      </c>
      <c r="H59" s="64"/>
      <c r="I59" s="7"/>
    </row>
    <row r="60" spans="1:9" ht="76.5" x14ac:dyDescent="0.3">
      <c r="A60" s="140" t="s">
        <v>16</v>
      </c>
      <c r="B60" s="169" t="s">
        <v>68</v>
      </c>
      <c r="C60" s="12">
        <v>2020006860122</v>
      </c>
      <c r="D60" s="86" t="s">
        <v>434</v>
      </c>
      <c r="E60" s="81">
        <v>34</v>
      </c>
      <c r="F60" s="161" t="s">
        <v>64</v>
      </c>
      <c r="G60" s="164">
        <v>416715000</v>
      </c>
      <c r="H60" s="65"/>
      <c r="I60" s="158">
        <f>429216000-G60</f>
        <v>12501000</v>
      </c>
    </row>
    <row r="61" spans="1:9" ht="102" x14ac:dyDescent="0.3">
      <c r="A61" s="154"/>
      <c r="B61" s="162"/>
      <c r="C61" s="81"/>
      <c r="D61" s="86" t="s">
        <v>435</v>
      </c>
      <c r="E61" s="81">
        <v>34</v>
      </c>
      <c r="F61" s="162"/>
      <c r="G61" s="159"/>
      <c r="H61" s="65"/>
      <c r="I61" s="159"/>
    </row>
    <row r="62" spans="1:9" ht="76.5" x14ac:dyDescent="0.3">
      <c r="A62" s="150"/>
      <c r="B62" s="163"/>
      <c r="C62" s="81"/>
      <c r="D62" s="86" t="s">
        <v>436</v>
      </c>
      <c r="E62" s="81">
        <v>10</v>
      </c>
      <c r="F62" s="163"/>
      <c r="G62" s="160"/>
      <c r="H62" s="65"/>
      <c r="I62" s="160"/>
    </row>
    <row r="63" spans="1:9" ht="33" x14ac:dyDescent="0.3">
      <c r="A63" s="102" t="s">
        <v>14</v>
      </c>
      <c r="B63" s="120" t="s">
        <v>69</v>
      </c>
      <c r="C63" s="104"/>
      <c r="D63" s="104"/>
      <c r="E63" s="104"/>
      <c r="F63" s="103"/>
      <c r="G63" s="106">
        <f>+G64</f>
        <v>260447000</v>
      </c>
      <c r="H63" s="64"/>
      <c r="I63" s="7"/>
    </row>
    <row r="64" spans="1:9" ht="153" x14ac:dyDescent="0.3">
      <c r="A64" s="45" t="s">
        <v>16</v>
      </c>
      <c r="B64" s="15" t="s">
        <v>70</v>
      </c>
      <c r="C64" s="12">
        <v>2020006860121</v>
      </c>
      <c r="D64" s="86" t="s">
        <v>437</v>
      </c>
      <c r="E64" s="81">
        <v>34</v>
      </c>
      <c r="F64" s="10" t="s">
        <v>64</v>
      </c>
      <c r="G64" s="13">
        <v>260447000</v>
      </c>
      <c r="H64" s="65"/>
      <c r="I64" s="37">
        <f>268260000-G64</f>
        <v>7813000</v>
      </c>
    </row>
    <row r="65" spans="1:9" x14ac:dyDescent="0.3">
      <c r="A65" s="102" t="s">
        <v>14</v>
      </c>
      <c r="B65" s="120" t="s">
        <v>71</v>
      </c>
      <c r="C65" s="104"/>
      <c r="D65" s="104"/>
      <c r="E65" s="104"/>
      <c r="F65" s="103"/>
      <c r="G65" s="106">
        <f>+G66</f>
        <v>130223000</v>
      </c>
      <c r="H65" s="64"/>
      <c r="I65" s="7"/>
    </row>
    <row r="66" spans="1:9" ht="127.5" x14ac:dyDescent="0.3">
      <c r="A66" s="45" t="s">
        <v>16</v>
      </c>
      <c r="B66" s="15" t="s">
        <v>72</v>
      </c>
      <c r="C66" s="12">
        <v>2020006860120</v>
      </c>
      <c r="D66" s="86" t="s">
        <v>438</v>
      </c>
      <c r="E66" s="81">
        <v>13</v>
      </c>
      <c r="F66" s="10" t="s">
        <v>64</v>
      </c>
      <c r="G66" s="13">
        <v>130223000</v>
      </c>
      <c r="H66" s="65"/>
      <c r="I66" s="37">
        <f>134130000-G66</f>
        <v>3907000</v>
      </c>
    </row>
    <row r="67" spans="1:9" x14ac:dyDescent="0.3">
      <c r="A67" s="102" t="s">
        <v>14</v>
      </c>
      <c r="B67" s="120" t="s">
        <v>73</v>
      </c>
      <c r="C67" s="104"/>
      <c r="D67" s="104"/>
      <c r="E67" s="104"/>
      <c r="F67" s="103"/>
      <c r="G67" s="106">
        <f>+G68</f>
        <v>625072000</v>
      </c>
      <c r="H67" s="64"/>
      <c r="I67" s="7"/>
    </row>
    <row r="68" spans="1:9" ht="114.75" x14ac:dyDescent="0.3">
      <c r="A68" s="140" t="s">
        <v>16</v>
      </c>
      <c r="B68" s="161" t="s">
        <v>74</v>
      </c>
      <c r="C68" s="12">
        <v>2020006860107</v>
      </c>
      <c r="D68" s="86" t="s">
        <v>439</v>
      </c>
      <c r="E68" s="81">
        <v>13</v>
      </c>
      <c r="F68" s="161" t="s">
        <v>64</v>
      </c>
      <c r="G68" s="164">
        <v>625072000</v>
      </c>
      <c r="H68" s="65"/>
      <c r="I68" s="158">
        <f>643824000-G68</f>
        <v>18752000</v>
      </c>
    </row>
    <row r="69" spans="1:9" ht="76.5" x14ac:dyDescent="0.3">
      <c r="A69" s="154"/>
      <c r="B69" s="162"/>
      <c r="C69" s="81"/>
      <c r="D69" s="86" t="s">
        <v>440</v>
      </c>
      <c r="E69" s="81">
        <v>312</v>
      </c>
      <c r="F69" s="162"/>
      <c r="G69" s="159"/>
      <c r="H69" s="65"/>
      <c r="I69" s="159"/>
    </row>
    <row r="70" spans="1:9" ht="140.25" x14ac:dyDescent="0.3">
      <c r="A70" s="150"/>
      <c r="B70" s="163"/>
      <c r="C70" s="81"/>
      <c r="D70" s="86" t="s">
        <v>441</v>
      </c>
      <c r="E70" s="81">
        <v>108</v>
      </c>
      <c r="F70" s="163"/>
      <c r="G70" s="160"/>
      <c r="H70" s="65"/>
      <c r="I70" s="160"/>
    </row>
    <row r="71" spans="1:9" ht="33" x14ac:dyDescent="0.3">
      <c r="A71" s="102" t="s">
        <v>14</v>
      </c>
      <c r="B71" s="120" t="s">
        <v>75</v>
      </c>
      <c r="C71" s="104"/>
      <c r="D71" s="104"/>
      <c r="E71" s="104"/>
      <c r="F71" s="103"/>
      <c r="G71" s="106">
        <f>SUM(G72:G78)</f>
        <v>2303054263</v>
      </c>
      <c r="H71" s="64"/>
      <c r="I71" s="7"/>
    </row>
    <row r="72" spans="1:9" ht="76.5" x14ac:dyDescent="0.3">
      <c r="A72" s="140" t="s">
        <v>16</v>
      </c>
      <c r="B72" s="169" t="s">
        <v>76</v>
      </c>
      <c r="C72" s="16">
        <v>2020006860114</v>
      </c>
      <c r="D72" s="86" t="s">
        <v>549</v>
      </c>
      <c r="E72" s="82">
        <v>1</v>
      </c>
      <c r="F72" s="161" t="s">
        <v>64</v>
      </c>
      <c r="G72" s="164">
        <v>104179000</v>
      </c>
      <c r="H72" s="65"/>
      <c r="I72" s="158">
        <f>107304000-G72</f>
        <v>3125000</v>
      </c>
    </row>
    <row r="73" spans="1:9" ht="51" x14ac:dyDescent="0.3">
      <c r="A73" s="154"/>
      <c r="B73" s="162"/>
      <c r="C73" s="82"/>
      <c r="D73" s="86" t="s">
        <v>442</v>
      </c>
      <c r="E73" s="82">
        <v>0</v>
      </c>
      <c r="F73" s="162"/>
      <c r="G73" s="159"/>
      <c r="H73" s="65"/>
      <c r="I73" s="159"/>
    </row>
    <row r="74" spans="1:9" ht="63.75" x14ac:dyDescent="0.3">
      <c r="A74" s="150"/>
      <c r="B74" s="163"/>
      <c r="C74" s="82"/>
      <c r="D74" s="86" t="s">
        <v>443</v>
      </c>
      <c r="E74" s="88">
        <v>0</v>
      </c>
      <c r="F74" s="163"/>
      <c r="G74" s="160"/>
      <c r="H74" s="65"/>
      <c r="I74" s="160"/>
    </row>
    <row r="75" spans="1:9" ht="66" x14ac:dyDescent="0.3">
      <c r="A75" s="45" t="s">
        <v>16</v>
      </c>
      <c r="B75" s="15" t="s">
        <v>77</v>
      </c>
      <c r="C75" s="16">
        <v>2020006860142</v>
      </c>
      <c r="D75" s="82" t="s">
        <v>452</v>
      </c>
      <c r="E75" s="88">
        <v>0.9</v>
      </c>
      <c r="F75" s="10" t="s">
        <v>64</v>
      </c>
      <c r="G75" s="17">
        <f>221379500*2</f>
        <v>442759000</v>
      </c>
      <c r="H75" s="67"/>
      <c r="I75" s="46">
        <f>456042000-G75</f>
        <v>13283000</v>
      </c>
    </row>
    <row r="76" spans="1:9" ht="27" customHeight="1" x14ac:dyDescent="0.3">
      <c r="A76" s="173" t="s">
        <v>16</v>
      </c>
      <c r="B76" s="174" t="s">
        <v>78</v>
      </c>
      <c r="C76" s="175">
        <v>2020006860165</v>
      </c>
      <c r="D76" s="82" t="s">
        <v>453</v>
      </c>
      <c r="E76" s="82">
        <v>3</v>
      </c>
      <c r="F76" s="10" t="s">
        <v>25</v>
      </c>
      <c r="G76" s="13">
        <v>425000000</v>
      </c>
      <c r="H76" s="65"/>
      <c r="I76" s="171">
        <v>95441277.519999996</v>
      </c>
    </row>
    <row r="77" spans="1:9" ht="54.75" customHeight="1" x14ac:dyDescent="0.3">
      <c r="A77" s="173"/>
      <c r="B77" s="174"/>
      <c r="C77" s="175"/>
      <c r="D77" s="82" t="s">
        <v>550</v>
      </c>
      <c r="E77" s="82">
        <v>9</v>
      </c>
      <c r="F77" s="10" t="s">
        <v>79</v>
      </c>
      <c r="G77" s="13">
        <v>1226937263</v>
      </c>
      <c r="H77" s="65"/>
      <c r="I77" s="172"/>
    </row>
    <row r="78" spans="1:9" ht="66" x14ac:dyDescent="0.3">
      <c r="A78" s="45" t="s">
        <v>16</v>
      </c>
      <c r="B78" s="15" t="s">
        <v>80</v>
      </c>
      <c r="C78" s="16">
        <v>2020006860145</v>
      </c>
      <c r="D78" s="82" t="s">
        <v>454</v>
      </c>
      <c r="E78" s="82">
        <v>3525</v>
      </c>
      <c r="F78" s="10" t="s">
        <v>64</v>
      </c>
      <c r="G78" s="13">
        <v>104179000</v>
      </c>
      <c r="H78" s="65"/>
      <c r="I78" s="37">
        <f>107304000-G78</f>
        <v>3125000</v>
      </c>
    </row>
    <row r="79" spans="1:9" ht="33" x14ac:dyDescent="0.3">
      <c r="A79" s="107" t="s">
        <v>12</v>
      </c>
      <c r="B79" s="108" t="s">
        <v>81</v>
      </c>
      <c r="C79" s="109"/>
      <c r="D79" s="109"/>
      <c r="E79" s="109"/>
      <c r="F79" s="108"/>
      <c r="G79" s="64">
        <f>+G80</f>
        <v>42304302.619999997</v>
      </c>
      <c r="H79" s="64"/>
      <c r="I79" s="7"/>
    </row>
    <row r="80" spans="1:9" ht="33" x14ac:dyDescent="0.3">
      <c r="A80" s="102" t="s">
        <v>14</v>
      </c>
      <c r="B80" s="120" t="s">
        <v>82</v>
      </c>
      <c r="C80" s="104"/>
      <c r="D80" s="104"/>
      <c r="E80" s="104"/>
      <c r="F80" s="103"/>
      <c r="G80" s="106">
        <f>+G81</f>
        <v>42304302.619999997</v>
      </c>
      <c r="H80" s="64"/>
      <c r="I80" s="7"/>
    </row>
    <row r="81" spans="1:9" ht="132" x14ac:dyDescent="0.3">
      <c r="A81" s="140" t="s">
        <v>16</v>
      </c>
      <c r="B81" s="161" t="s">
        <v>83</v>
      </c>
      <c r="C81" s="16">
        <v>2020006860091</v>
      </c>
      <c r="D81" s="82" t="s">
        <v>455</v>
      </c>
      <c r="E81" s="88">
        <v>0</v>
      </c>
      <c r="F81" s="161" t="s">
        <v>25</v>
      </c>
      <c r="G81" s="167">
        <v>42304302.619999997</v>
      </c>
      <c r="H81" s="68"/>
      <c r="I81" s="176">
        <f>200850000-G81</f>
        <v>158545697.38</v>
      </c>
    </row>
    <row r="82" spans="1:9" ht="99" x14ac:dyDescent="0.3">
      <c r="A82" s="150"/>
      <c r="B82" s="163"/>
      <c r="C82" s="82"/>
      <c r="D82" s="82" t="s">
        <v>456</v>
      </c>
      <c r="E82" s="82">
        <v>2</v>
      </c>
      <c r="F82" s="163"/>
      <c r="G82" s="150"/>
      <c r="H82" s="68"/>
      <c r="I82" s="150"/>
    </row>
    <row r="83" spans="1:9" ht="33" x14ac:dyDescent="0.3">
      <c r="A83" s="107" t="s">
        <v>12</v>
      </c>
      <c r="B83" s="108" t="s">
        <v>84</v>
      </c>
      <c r="C83" s="109"/>
      <c r="D83" s="109"/>
      <c r="E83" s="109"/>
      <c r="F83" s="108"/>
      <c r="G83" s="64">
        <f>+G84+G88+G90+G92+G94+G96</f>
        <v>508873707.32999998</v>
      </c>
      <c r="H83" s="64"/>
      <c r="I83" s="7"/>
    </row>
    <row r="84" spans="1:9" ht="33" x14ac:dyDescent="0.3">
      <c r="A84" s="102" t="s">
        <v>14</v>
      </c>
      <c r="B84" s="120" t="s">
        <v>85</v>
      </c>
      <c r="C84" s="104"/>
      <c r="D84" s="104"/>
      <c r="E84" s="104"/>
      <c r="F84" s="103"/>
      <c r="G84" s="106">
        <f>+G85</f>
        <v>364980999</v>
      </c>
      <c r="H84" s="64"/>
      <c r="I84" s="7"/>
    </row>
    <row r="85" spans="1:9" ht="181.5" x14ac:dyDescent="0.3">
      <c r="A85" s="140" t="s">
        <v>16</v>
      </c>
      <c r="B85" s="169" t="s">
        <v>86</v>
      </c>
      <c r="C85" s="12">
        <v>2020006860150</v>
      </c>
      <c r="D85" s="82" t="s">
        <v>457</v>
      </c>
      <c r="E85" s="81">
        <v>34</v>
      </c>
      <c r="F85" s="161" t="s">
        <v>64</v>
      </c>
      <c r="G85" s="166">
        <v>364980999</v>
      </c>
      <c r="H85" s="67"/>
      <c r="I85" s="165">
        <f>482868000-G85</f>
        <v>117887001</v>
      </c>
    </row>
    <row r="86" spans="1:9" ht="231" x14ac:dyDescent="0.3">
      <c r="A86" s="154"/>
      <c r="B86" s="162"/>
      <c r="C86" s="81"/>
      <c r="D86" s="82" t="s">
        <v>551</v>
      </c>
      <c r="E86" s="81">
        <v>34</v>
      </c>
      <c r="F86" s="162"/>
      <c r="G86" s="154"/>
      <c r="H86" s="67"/>
      <c r="I86" s="154"/>
    </row>
    <row r="87" spans="1:9" ht="148.5" x14ac:dyDescent="0.3">
      <c r="A87" s="150"/>
      <c r="B87" s="163"/>
      <c r="C87" s="81"/>
      <c r="D87" s="82" t="s">
        <v>458</v>
      </c>
      <c r="E87" s="81">
        <v>34</v>
      </c>
      <c r="F87" s="163"/>
      <c r="G87" s="150"/>
      <c r="H87" s="67"/>
      <c r="I87" s="150"/>
    </row>
    <row r="88" spans="1:9" x14ac:dyDescent="0.3">
      <c r="A88" s="102" t="s">
        <v>14</v>
      </c>
      <c r="B88" s="120" t="s">
        <v>87</v>
      </c>
      <c r="C88" s="118"/>
      <c r="D88" s="118"/>
      <c r="E88" s="118"/>
      <c r="F88" s="105"/>
      <c r="G88" s="106">
        <f>+G89</f>
        <v>13823001</v>
      </c>
      <c r="H88" s="64"/>
      <c r="I88" s="7"/>
    </row>
    <row r="89" spans="1:9" ht="99" x14ac:dyDescent="0.3">
      <c r="A89" s="79" t="s">
        <v>16</v>
      </c>
      <c r="B89" s="15" t="s">
        <v>88</v>
      </c>
      <c r="C89" s="16">
        <v>2020006860111</v>
      </c>
      <c r="D89" s="82" t="s">
        <v>459</v>
      </c>
      <c r="E89" s="82">
        <v>24</v>
      </c>
      <c r="F89" s="10" t="s">
        <v>64</v>
      </c>
      <c r="G89" s="17">
        <v>13823001</v>
      </c>
      <c r="H89" s="67"/>
      <c r="I89" s="46">
        <f>+G89</f>
        <v>13823001</v>
      </c>
    </row>
    <row r="90" spans="1:9" x14ac:dyDescent="0.3">
      <c r="A90" s="102" t="s">
        <v>14</v>
      </c>
      <c r="B90" s="120" t="s">
        <v>89</v>
      </c>
      <c r="C90" s="118"/>
      <c r="D90" s="118"/>
      <c r="E90" s="118"/>
      <c r="F90" s="105"/>
      <c r="G90" s="106">
        <f>+G91</f>
        <v>20000000</v>
      </c>
      <c r="H90" s="64"/>
      <c r="I90" s="7"/>
    </row>
    <row r="91" spans="1:9" ht="115.5" x14ac:dyDescent="0.3">
      <c r="A91" s="45" t="s">
        <v>16</v>
      </c>
      <c r="B91" s="15" t="s">
        <v>90</v>
      </c>
      <c r="C91" s="16">
        <v>2020006860131</v>
      </c>
      <c r="D91" s="82" t="s">
        <v>460</v>
      </c>
      <c r="E91" s="82">
        <v>34</v>
      </c>
      <c r="F91" s="10" t="s">
        <v>64</v>
      </c>
      <c r="G91" s="17">
        <v>20000000</v>
      </c>
      <c r="H91" s="67"/>
      <c r="I91" s="46">
        <f>+G91</f>
        <v>20000000</v>
      </c>
    </row>
    <row r="92" spans="1:9" x14ac:dyDescent="0.3">
      <c r="A92" s="102" t="s">
        <v>14</v>
      </c>
      <c r="B92" s="120" t="s">
        <v>91</v>
      </c>
      <c r="C92" s="118"/>
      <c r="D92" s="118"/>
      <c r="E92" s="118"/>
      <c r="F92" s="105"/>
      <c r="G92" s="106">
        <f>+G93</f>
        <v>40069707.329999998</v>
      </c>
      <c r="H92" s="64"/>
      <c r="I92" s="7"/>
    </row>
    <row r="93" spans="1:9" ht="363" x14ac:dyDescent="0.3">
      <c r="A93" s="45" t="s">
        <v>16</v>
      </c>
      <c r="B93" s="15" t="s">
        <v>92</v>
      </c>
      <c r="C93" s="16">
        <v>2020006860110</v>
      </c>
      <c r="D93" s="91" t="s">
        <v>461</v>
      </c>
      <c r="E93" s="90">
        <v>31</v>
      </c>
      <c r="F93" s="10" t="s">
        <v>64</v>
      </c>
      <c r="G93" s="17">
        <v>40069707.329999998</v>
      </c>
      <c r="H93" s="67"/>
      <c r="I93" s="46">
        <f>+G93</f>
        <v>40069707.329999998</v>
      </c>
    </row>
    <row r="94" spans="1:9" x14ac:dyDescent="0.3">
      <c r="A94" s="102" t="s">
        <v>14</v>
      </c>
      <c r="B94" s="120" t="s">
        <v>93</v>
      </c>
      <c r="C94" s="118"/>
      <c r="D94" s="118"/>
      <c r="E94" s="118"/>
      <c r="F94" s="105"/>
      <c r="G94" s="106">
        <f>+G95</f>
        <v>40000000</v>
      </c>
      <c r="H94" s="64"/>
      <c r="I94" s="7"/>
    </row>
    <row r="95" spans="1:9" ht="132" x14ac:dyDescent="0.3">
      <c r="A95" s="45" t="s">
        <v>16</v>
      </c>
      <c r="B95" s="15" t="s">
        <v>94</v>
      </c>
      <c r="C95" s="16">
        <v>2020006860109</v>
      </c>
      <c r="D95" s="82" t="s">
        <v>462</v>
      </c>
      <c r="E95" s="82">
        <v>34</v>
      </c>
      <c r="F95" s="10" t="s">
        <v>64</v>
      </c>
      <c r="G95" s="13">
        <v>40000000</v>
      </c>
      <c r="H95" s="65"/>
      <c r="I95" s="37">
        <f>+G95</f>
        <v>40000000</v>
      </c>
    </row>
    <row r="96" spans="1:9" x14ac:dyDescent="0.3">
      <c r="A96" s="102" t="s">
        <v>14</v>
      </c>
      <c r="B96" s="120" t="s">
        <v>95</v>
      </c>
      <c r="C96" s="118"/>
      <c r="D96" s="118"/>
      <c r="E96" s="118"/>
      <c r="F96" s="105"/>
      <c r="G96" s="106">
        <f>+G97</f>
        <v>30000000</v>
      </c>
      <c r="H96" s="64"/>
      <c r="I96" s="7"/>
    </row>
    <row r="97" spans="1:9" ht="214.5" x14ac:dyDescent="0.3">
      <c r="A97" s="45" t="s">
        <v>16</v>
      </c>
      <c r="B97" s="10" t="s">
        <v>96</v>
      </c>
      <c r="C97" s="16">
        <v>2020006860108</v>
      </c>
      <c r="D97" s="82" t="s">
        <v>552</v>
      </c>
      <c r="E97" s="82">
        <v>13</v>
      </c>
      <c r="F97" s="10" t="s">
        <v>64</v>
      </c>
      <c r="G97" s="17">
        <v>30000000</v>
      </c>
      <c r="H97" s="67"/>
      <c r="I97" s="46">
        <f>+G97</f>
        <v>30000000</v>
      </c>
    </row>
    <row r="98" spans="1:9" ht="33" x14ac:dyDescent="0.3">
      <c r="A98" s="107" t="s">
        <v>12</v>
      </c>
      <c r="B98" s="108" t="s">
        <v>97</v>
      </c>
      <c r="C98" s="109"/>
      <c r="D98" s="109"/>
      <c r="E98" s="109"/>
      <c r="F98" s="108"/>
      <c r="G98" s="64">
        <f>+G99+G103+G106+G108</f>
        <v>23629439561.290001</v>
      </c>
      <c r="H98" s="64"/>
      <c r="I98" s="7"/>
    </row>
    <row r="99" spans="1:9" x14ac:dyDescent="0.3">
      <c r="A99" s="102" t="s">
        <v>14</v>
      </c>
      <c r="B99" s="120" t="s">
        <v>98</v>
      </c>
      <c r="C99" s="118"/>
      <c r="D99" s="118"/>
      <c r="E99" s="118"/>
      <c r="F99" s="105"/>
      <c r="G99" s="106">
        <f>SUM(G100:G101)</f>
        <v>1595891713.6700001</v>
      </c>
      <c r="H99" s="64"/>
      <c r="I99" s="7"/>
    </row>
    <row r="100" spans="1:9" ht="148.5" x14ac:dyDescent="0.3">
      <c r="A100" s="140" t="s">
        <v>16</v>
      </c>
      <c r="B100" s="161" t="s">
        <v>99</v>
      </c>
      <c r="C100" s="175">
        <v>2020006860105</v>
      </c>
      <c r="D100" s="82" t="s">
        <v>553</v>
      </c>
      <c r="E100" s="82">
        <v>6</v>
      </c>
      <c r="F100" s="10" t="s">
        <v>25</v>
      </c>
      <c r="G100" s="18">
        <v>594385020</v>
      </c>
      <c r="H100" s="68"/>
      <c r="I100" s="46">
        <v>419045522.95999998</v>
      </c>
    </row>
    <row r="101" spans="1:9" ht="82.5" x14ac:dyDescent="0.3">
      <c r="A101" s="141"/>
      <c r="B101" s="185"/>
      <c r="C101" s="175"/>
      <c r="D101" s="82" t="s">
        <v>463</v>
      </c>
      <c r="E101" s="82">
        <v>10</v>
      </c>
      <c r="F101" s="161" t="s">
        <v>64</v>
      </c>
      <c r="G101" s="166">
        <v>1001506693.67</v>
      </c>
      <c r="H101" s="67"/>
      <c r="I101" s="17"/>
    </row>
    <row r="102" spans="1:9" ht="99" x14ac:dyDescent="0.3">
      <c r="A102" s="141"/>
      <c r="B102" s="162"/>
      <c r="C102" s="82"/>
      <c r="D102" s="82" t="s">
        <v>464</v>
      </c>
      <c r="E102" s="82">
        <v>1</v>
      </c>
      <c r="F102" s="163"/>
      <c r="G102" s="150"/>
      <c r="H102" s="67"/>
      <c r="I102" s="17"/>
    </row>
    <row r="103" spans="1:9" x14ac:dyDescent="0.3">
      <c r="A103" s="102" t="s">
        <v>14</v>
      </c>
      <c r="B103" s="120" t="s">
        <v>100</v>
      </c>
      <c r="C103" s="118"/>
      <c r="D103" s="118"/>
      <c r="E103" s="118"/>
      <c r="F103" s="105"/>
      <c r="G103" s="106">
        <f>+G104</f>
        <v>497759346</v>
      </c>
      <c r="H103" s="64"/>
      <c r="I103" s="7"/>
    </row>
    <row r="104" spans="1:9" ht="82.5" x14ac:dyDescent="0.3">
      <c r="A104" s="140" t="s">
        <v>16</v>
      </c>
      <c r="B104" s="161" t="s">
        <v>101</v>
      </c>
      <c r="C104" s="16">
        <v>2020006860149</v>
      </c>
      <c r="D104" s="82" t="s">
        <v>465</v>
      </c>
      <c r="E104" s="82">
        <v>52</v>
      </c>
      <c r="F104" s="161" t="s">
        <v>64</v>
      </c>
      <c r="G104" s="166">
        <v>497759346</v>
      </c>
      <c r="H104" s="67"/>
      <c r="I104" s="46">
        <f>513042126-G104</f>
        <v>15282780</v>
      </c>
    </row>
    <row r="105" spans="1:9" ht="115.5" x14ac:dyDescent="0.3">
      <c r="A105" s="150"/>
      <c r="B105" s="163"/>
      <c r="C105" s="82"/>
      <c r="D105" s="82" t="s">
        <v>466</v>
      </c>
      <c r="E105" s="82">
        <v>2</v>
      </c>
      <c r="F105" s="163"/>
      <c r="G105" s="150"/>
      <c r="H105" s="67"/>
      <c r="I105" s="46"/>
    </row>
    <row r="106" spans="1:9" ht="33" x14ac:dyDescent="0.3">
      <c r="A106" s="102" t="s">
        <v>14</v>
      </c>
      <c r="B106" s="120" t="s">
        <v>102</v>
      </c>
      <c r="C106" s="118"/>
      <c r="D106" s="118"/>
      <c r="E106" s="118"/>
      <c r="F106" s="105"/>
      <c r="G106" s="106">
        <f>+G107</f>
        <v>446180293</v>
      </c>
      <c r="H106" s="64"/>
      <c r="I106" s="7"/>
    </row>
    <row r="107" spans="1:9" ht="115.5" x14ac:dyDescent="0.3">
      <c r="A107" s="45" t="s">
        <v>16</v>
      </c>
      <c r="B107" s="10" t="s">
        <v>103</v>
      </c>
      <c r="C107" s="16">
        <v>2020006860113</v>
      </c>
      <c r="D107" s="82" t="s">
        <v>467</v>
      </c>
      <c r="E107" s="82">
        <v>38</v>
      </c>
      <c r="F107" s="10" t="s">
        <v>64</v>
      </c>
      <c r="G107" s="17">
        <v>446180293</v>
      </c>
      <c r="H107" s="67"/>
      <c r="I107" s="46">
        <f>1650000000-G107</f>
        <v>1203819707</v>
      </c>
    </row>
    <row r="108" spans="1:9" ht="33" x14ac:dyDescent="0.3">
      <c r="A108" s="102" t="s">
        <v>14</v>
      </c>
      <c r="B108" s="120" t="s">
        <v>104</v>
      </c>
      <c r="C108" s="118"/>
      <c r="D108" s="118"/>
      <c r="E108" s="118"/>
      <c r="F108" s="105"/>
      <c r="G108" s="106">
        <f>SUM(G109:G136)</f>
        <v>21089608208.619999</v>
      </c>
      <c r="H108" s="64"/>
      <c r="I108" s="7"/>
    </row>
    <row r="109" spans="1:9" ht="53.25" customHeight="1" x14ac:dyDescent="0.3">
      <c r="A109" s="173" t="s">
        <v>16</v>
      </c>
      <c r="B109" s="181" t="s">
        <v>416</v>
      </c>
      <c r="C109" s="175">
        <v>2020006860126</v>
      </c>
      <c r="D109" s="151" t="s">
        <v>468</v>
      </c>
      <c r="E109" s="151">
        <v>1250</v>
      </c>
      <c r="F109" s="10" t="s">
        <v>19</v>
      </c>
      <c r="G109" s="17">
        <v>117659071</v>
      </c>
      <c r="H109" s="67"/>
      <c r="I109" s="17"/>
    </row>
    <row r="110" spans="1:9" ht="64.5" customHeight="1" x14ac:dyDescent="0.3">
      <c r="A110" s="173"/>
      <c r="B110" s="181"/>
      <c r="C110" s="175"/>
      <c r="D110" s="154"/>
      <c r="E110" s="154"/>
      <c r="F110" s="10" t="s">
        <v>105</v>
      </c>
      <c r="G110" s="17">
        <v>22066847</v>
      </c>
      <c r="H110" s="67"/>
      <c r="I110" s="17"/>
    </row>
    <row r="111" spans="1:9" ht="67.5" customHeight="1" x14ac:dyDescent="0.3">
      <c r="A111" s="173"/>
      <c r="B111" s="181"/>
      <c r="C111" s="175"/>
      <c r="D111" s="154"/>
      <c r="E111" s="154"/>
      <c r="F111" s="10" t="s">
        <v>28</v>
      </c>
      <c r="G111" s="17">
        <v>30802462</v>
      </c>
      <c r="H111" s="67"/>
      <c r="I111" s="17"/>
    </row>
    <row r="112" spans="1:9" ht="92.25" customHeight="1" x14ac:dyDescent="0.3">
      <c r="A112" s="173"/>
      <c r="B112" s="181"/>
      <c r="C112" s="175"/>
      <c r="D112" s="150"/>
      <c r="E112" s="150"/>
      <c r="F112" s="10" t="s">
        <v>106</v>
      </c>
      <c r="G112" s="17">
        <v>790293566</v>
      </c>
      <c r="H112" s="67"/>
      <c r="I112" s="17"/>
    </row>
    <row r="113" spans="1:9" ht="247.5" x14ac:dyDescent="0.3">
      <c r="A113" s="45" t="s">
        <v>16</v>
      </c>
      <c r="B113" s="10" t="s">
        <v>417</v>
      </c>
      <c r="C113" s="16">
        <v>2020006860093</v>
      </c>
      <c r="D113" s="82" t="s">
        <v>469</v>
      </c>
      <c r="E113" s="82">
        <v>50</v>
      </c>
      <c r="F113" s="10" t="s">
        <v>25</v>
      </c>
      <c r="G113" s="18">
        <v>42304302.620000005</v>
      </c>
      <c r="H113" s="68"/>
      <c r="I113" s="48">
        <f>750000000-G113</f>
        <v>707695697.38</v>
      </c>
    </row>
    <row r="114" spans="1:9" ht="53.25" customHeight="1" x14ac:dyDescent="0.3">
      <c r="A114" s="173" t="s">
        <v>16</v>
      </c>
      <c r="B114" s="181" t="s">
        <v>107</v>
      </c>
      <c r="C114" s="175">
        <v>2020006860132</v>
      </c>
      <c r="D114" s="151" t="s">
        <v>470</v>
      </c>
      <c r="E114" s="151">
        <v>9</v>
      </c>
      <c r="F114" s="10" t="s">
        <v>55</v>
      </c>
      <c r="G114" s="17">
        <v>1651501878</v>
      </c>
      <c r="H114" s="67"/>
      <c r="I114" s="17"/>
    </row>
    <row r="115" spans="1:9" ht="82.5" x14ac:dyDescent="0.3">
      <c r="A115" s="173"/>
      <c r="B115" s="181"/>
      <c r="C115" s="175"/>
      <c r="D115" s="154"/>
      <c r="E115" s="154"/>
      <c r="F115" s="10" t="s">
        <v>41</v>
      </c>
      <c r="G115" s="17">
        <v>1653596677</v>
      </c>
      <c r="H115" s="67"/>
      <c r="I115" s="17"/>
    </row>
    <row r="116" spans="1:9" ht="49.5" x14ac:dyDescent="0.3">
      <c r="A116" s="173"/>
      <c r="B116" s="181"/>
      <c r="C116" s="175"/>
      <c r="D116" s="154"/>
      <c r="E116" s="154"/>
      <c r="F116" s="10" t="s">
        <v>108</v>
      </c>
      <c r="G116" s="17">
        <v>20110762</v>
      </c>
      <c r="H116" s="67"/>
      <c r="I116" s="17"/>
    </row>
    <row r="117" spans="1:9" ht="66" x14ac:dyDescent="0.3">
      <c r="A117" s="173"/>
      <c r="B117" s="181"/>
      <c r="C117" s="175"/>
      <c r="D117" s="154"/>
      <c r="E117" s="154"/>
      <c r="F117" s="10" t="s">
        <v>109</v>
      </c>
      <c r="G117" s="17">
        <v>14797429</v>
      </c>
      <c r="H117" s="67"/>
      <c r="I117" s="17"/>
    </row>
    <row r="118" spans="1:9" ht="66" x14ac:dyDescent="0.3">
      <c r="A118" s="173"/>
      <c r="B118" s="181"/>
      <c r="C118" s="175"/>
      <c r="D118" s="154"/>
      <c r="E118" s="154"/>
      <c r="F118" s="10" t="s">
        <v>110</v>
      </c>
      <c r="G118" s="17">
        <v>5108636</v>
      </c>
      <c r="H118" s="67"/>
      <c r="I118" s="17"/>
    </row>
    <row r="119" spans="1:9" ht="66" x14ac:dyDescent="0.3">
      <c r="A119" s="173"/>
      <c r="B119" s="181"/>
      <c r="C119" s="175"/>
      <c r="D119" s="154"/>
      <c r="E119" s="154"/>
      <c r="F119" s="10" t="s">
        <v>111</v>
      </c>
      <c r="G119" s="17">
        <v>3699357</v>
      </c>
      <c r="H119" s="67"/>
      <c r="I119" s="17"/>
    </row>
    <row r="120" spans="1:9" ht="33" x14ac:dyDescent="0.3">
      <c r="A120" s="173"/>
      <c r="B120" s="181"/>
      <c r="C120" s="175"/>
      <c r="D120" s="154"/>
      <c r="E120" s="154"/>
      <c r="F120" s="10" t="s">
        <v>112</v>
      </c>
      <c r="G120" s="17">
        <v>714802391</v>
      </c>
      <c r="H120" s="67"/>
      <c r="I120" s="17"/>
    </row>
    <row r="121" spans="1:9" ht="33" x14ac:dyDescent="0.3">
      <c r="A121" s="173"/>
      <c r="B121" s="181"/>
      <c r="C121" s="175"/>
      <c r="D121" s="150"/>
      <c r="E121" s="150"/>
      <c r="F121" s="10" t="s">
        <v>113</v>
      </c>
      <c r="G121" s="17">
        <v>386478</v>
      </c>
      <c r="H121" s="67"/>
      <c r="I121" s="17"/>
    </row>
    <row r="122" spans="1:9" ht="132" x14ac:dyDescent="0.3">
      <c r="A122" s="45" t="s">
        <v>16</v>
      </c>
      <c r="B122" s="10" t="s">
        <v>114</v>
      </c>
      <c r="C122" s="16">
        <v>2020006860039</v>
      </c>
      <c r="D122" s="82" t="s">
        <v>470</v>
      </c>
      <c r="E122" s="82">
        <v>9</v>
      </c>
      <c r="F122" s="10" t="s">
        <v>115</v>
      </c>
      <c r="G122" s="17">
        <v>8846559668</v>
      </c>
      <c r="H122" s="67"/>
      <c r="I122" s="17"/>
    </row>
    <row r="123" spans="1:9" ht="63.75" customHeight="1" x14ac:dyDescent="0.3">
      <c r="A123" s="173" t="s">
        <v>16</v>
      </c>
      <c r="B123" s="181" t="s">
        <v>607</v>
      </c>
      <c r="C123" s="175">
        <v>2020006860122</v>
      </c>
      <c r="D123" s="151" t="s">
        <v>606</v>
      </c>
      <c r="E123" s="151">
        <v>646</v>
      </c>
      <c r="F123" s="10" t="s">
        <v>116</v>
      </c>
      <c r="G123" s="17">
        <v>195295729</v>
      </c>
      <c r="H123" s="67"/>
      <c r="I123" s="17"/>
    </row>
    <row r="124" spans="1:9" ht="49.5" x14ac:dyDescent="0.3">
      <c r="A124" s="173"/>
      <c r="B124" s="181"/>
      <c r="C124" s="175"/>
      <c r="D124" s="154"/>
      <c r="E124" s="154"/>
      <c r="F124" s="10" t="s">
        <v>108</v>
      </c>
      <c r="G124" s="17">
        <v>40221522</v>
      </c>
      <c r="H124" s="67"/>
      <c r="I124" s="17"/>
    </row>
    <row r="125" spans="1:9" ht="66" x14ac:dyDescent="0.3">
      <c r="A125" s="173"/>
      <c r="B125" s="181"/>
      <c r="C125" s="175"/>
      <c r="D125" s="154"/>
      <c r="E125" s="154"/>
      <c r="F125" s="10" t="s">
        <v>109</v>
      </c>
      <c r="G125" s="17">
        <v>29594858</v>
      </c>
      <c r="H125" s="67"/>
      <c r="I125" s="17"/>
    </row>
    <row r="126" spans="1:9" ht="66" x14ac:dyDescent="0.3">
      <c r="A126" s="173"/>
      <c r="B126" s="181"/>
      <c r="C126" s="175"/>
      <c r="D126" s="154"/>
      <c r="E126" s="154"/>
      <c r="F126" s="10" t="s">
        <v>110</v>
      </c>
      <c r="G126" s="17">
        <v>10217273</v>
      </c>
      <c r="H126" s="67"/>
      <c r="I126" s="17"/>
    </row>
    <row r="127" spans="1:9" ht="66" x14ac:dyDescent="0.3">
      <c r="A127" s="173"/>
      <c r="B127" s="181"/>
      <c r="C127" s="175"/>
      <c r="D127" s="154"/>
      <c r="E127" s="154"/>
      <c r="F127" s="10" t="s">
        <v>111</v>
      </c>
      <c r="G127" s="17">
        <v>7398715</v>
      </c>
      <c r="H127" s="67"/>
      <c r="I127" s="17"/>
    </row>
    <row r="128" spans="1:9" ht="33" x14ac:dyDescent="0.3">
      <c r="A128" s="173"/>
      <c r="B128" s="181"/>
      <c r="C128" s="175"/>
      <c r="D128" s="154"/>
      <c r="E128" s="154"/>
      <c r="F128" s="10" t="s">
        <v>117</v>
      </c>
      <c r="G128" s="17">
        <v>1429604781</v>
      </c>
      <c r="H128" s="67"/>
      <c r="I128" s="17"/>
    </row>
    <row r="129" spans="1:9" ht="33" x14ac:dyDescent="0.3">
      <c r="A129" s="173"/>
      <c r="B129" s="181"/>
      <c r="C129" s="175"/>
      <c r="D129" s="154"/>
      <c r="E129" s="154"/>
      <c r="F129" s="10" t="s">
        <v>118</v>
      </c>
      <c r="G129" s="17">
        <v>772957</v>
      </c>
      <c r="H129" s="67"/>
      <c r="I129" s="17"/>
    </row>
    <row r="130" spans="1:9" ht="66" x14ac:dyDescent="0.3">
      <c r="A130" s="173"/>
      <c r="B130" s="181"/>
      <c r="C130" s="175"/>
      <c r="D130" s="154"/>
      <c r="E130" s="154"/>
      <c r="F130" s="10" t="s">
        <v>119</v>
      </c>
      <c r="G130" s="17">
        <v>3730020451</v>
      </c>
      <c r="H130" s="67"/>
      <c r="I130" s="17"/>
    </row>
    <row r="131" spans="1:9" ht="49.5" x14ac:dyDescent="0.3">
      <c r="A131" s="173"/>
      <c r="B131" s="181"/>
      <c r="C131" s="175"/>
      <c r="D131" s="154"/>
      <c r="E131" s="154"/>
      <c r="F131" s="10" t="s">
        <v>120</v>
      </c>
      <c r="G131" s="17">
        <v>1267497167</v>
      </c>
      <c r="H131" s="67"/>
      <c r="I131" s="17"/>
    </row>
    <row r="132" spans="1:9" x14ac:dyDescent="0.3">
      <c r="A132" s="173"/>
      <c r="B132" s="181"/>
      <c r="C132" s="175"/>
      <c r="D132" s="154"/>
      <c r="E132" s="154"/>
      <c r="F132" s="10" t="s">
        <v>121</v>
      </c>
      <c r="G132" s="17">
        <v>66601068</v>
      </c>
      <c r="H132" s="67"/>
      <c r="I132" s="17"/>
    </row>
    <row r="133" spans="1:9" ht="33" x14ac:dyDescent="0.3">
      <c r="A133" s="173"/>
      <c r="B133" s="181"/>
      <c r="C133" s="175"/>
      <c r="D133" s="154"/>
      <c r="E133" s="154"/>
      <c r="F133" s="10" t="s">
        <v>122</v>
      </c>
      <c r="G133" s="17">
        <v>118385179</v>
      </c>
      <c r="H133" s="67"/>
      <c r="I133" s="17"/>
    </row>
    <row r="134" spans="1:9" ht="82.5" x14ac:dyDescent="0.3">
      <c r="A134" s="173"/>
      <c r="B134" s="181"/>
      <c r="C134" s="175"/>
      <c r="D134" s="154"/>
      <c r="E134" s="154"/>
      <c r="F134" s="10" t="s">
        <v>123</v>
      </c>
      <c r="G134" s="17">
        <v>222083430</v>
      </c>
      <c r="H134" s="67"/>
      <c r="I134" s="17"/>
    </row>
    <row r="135" spans="1:9" ht="66" x14ac:dyDescent="0.3">
      <c r="A135" s="173"/>
      <c r="B135" s="181"/>
      <c r="C135" s="175"/>
      <c r="D135" s="150"/>
      <c r="E135" s="150"/>
      <c r="F135" s="10" t="s">
        <v>124</v>
      </c>
      <c r="G135" s="19">
        <v>51425554</v>
      </c>
      <c r="H135" s="69"/>
      <c r="I135" s="19"/>
    </row>
    <row r="136" spans="1:9" ht="99" x14ac:dyDescent="0.3">
      <c r="A136" s="45" t="s">
        <v>16</v>
      </c>
      <c r="B136" s="10" t="s">
        <v>125</v>
      </c>
      <c r="C136" s="12">
        <v>2021006860195</v>
      </c>
      <c r="D136" s="85" t="s">
        <v>471</v>
      </c>
      <c r="E136" s="81" t="s">
        <v>472</v>
      </c>
      <c r="F136" s="10" t="s">
        <v>126</v>
      </c>
      <c r="G136" s="19">
        <v>6800000</v>
      </c>
      <c r="H136" s="69"/>
      <c r="I136" s="19"/>
    </row>
    <row r="137" spans="1:9" x14ac:dyDescent="0.3">
      <c r="A137" s="51" t="s">
        <v>10</v>
      </c>
      <c r="B137" s="52" t="s">
        <v>127</v>
      </c>
      <c r="C137" s="53"/>
      <c r="D137" s="53"/>
      <c r="E137" s="53"/>
      <c r="F137" s="54"/>
      <c r="G137" s="55">
        <f>+G138+G147+G150+G155+G158+G161+G164+G169+G177</f>
        <v>6754635150.9734783</v>
      </c>
      <c r="H137" s="64">
        <v>6754635150.9700003</v>
      </c>
      <c r="I137" s="7"/>
    </row>
    <row r="138" spans="1:9" ht="33" x14ac:dyDescent="0.3">
      <c r="A138" s="107" t="s">
        <v>12</v>
      </c>
      <c r="B138" s="108" t="s">
        <v>128</v>
      </c>
      <c r="C138" s="109"/>
      <c r="D138" s="109"/>
      <c r="E138" s="109"/>
      <c r="F138" s="108"/>
      <c r="G138" s="64">
        <f>+G139+G141+G143+G145</f>
        <v>200000000</v>
      </c>
      <c r="H138" s="64"/>
      <c r="I138" s="7"/>
    </row>
    <row r="139" spans="1:9" x14ac:dyDescent="0.3">
      <c r="A139" s="102" t="s">
        <v>14</v>
      </c>
      <c r="B139" s="120" t="s">
        <v>129</v>
      </c>
      <c r="C139" s="118"/>
      <c r="D139" s="118"/>
      <c r="E139" s="118"/>
      <c r="F139" s="105"/>
      <c r="G139" s="106">
        <f>+G140</f>
        <v>50000000</v>
      </c>
      <c r="H139" s="64"/>
      <c r="I139" s="7"/>
    </row>
    <row r="140" spans="1:9" ht="115.5" x14ac:dyDescent="0.3">
      <c r="A140" s="45" t="s">
        <v>16</v>
      </c>
      <c r="B140" s="10" t="s">
        <v>130</v>
      </c>
      <c r="C140" s="12" t="s">
        <v>131</v>
      </c>
      <c r="D140" s="85" t="s">
        <v>473</v>
      </c>
      <c r="E140" s="81">
        <v>650</v>
      </c>
      <c r="F140" s="10" t="s">
        <v>25</v>
      </c>
      <c r="G140" s="20">
        <v>50000000</v>
      </c>
      <c r="H140" s="70"/>
      <c r="I140" s="20"/>
    </row>
    <row r="141" spans="1:9" x14ac:dyDescent="0.3">
      <c r="A141" s="102" t="s">
        <v>14</v>
      </c>
      <c r="B141" s="120" t="s">
        <v>132</v>
      </c>
      <c r="C141" s="118"/>
      <c r="D141" s="118"/>
      <c r="E141" s="118"/>
      <c r="F141" s="105"/>
      <c r="G141" s="106">
        <f>+G142</f>
        <v>50000000</v>
      </c>
      <c r="H141" s="64"/>
      <c r="I141" s="7"/>
    </row>
    <row r="142" spans="1:9" ht="115.5" x14ac:dyDescent="0.3">
      <c r="A142" s="45" t="s">
        <v>16</v>
      </c>
      <c r="B142" s="10" t="s">
        <v>133</v>
      </c>
      <c r="C142" s="16">
        <v>2021006860012</v>
      </c>
      <c r="D142" s="85" t="s">
        <v>474</v>
      </c>
      <c r="E142" s="82">
        <v>500</v>
      </c>
      <c r="F142" s="10" t="s">
        <v>25</v>
      </c>
      <c r="G142" s="20">
        <v>50000000</v>
      </c>
      <c r="H142" s="70"/>
      <c r="I142" s="20"/>
    </row>
    <row r="143" spans="1:9" x14ac:dyDescent="0.3">
      <c r="A143" s="102" t="s">
        <v>14</v>
      </c>
      <c r="B143" s="120" t="s">
        <v>134</v>
      </c>
      <c r="C143" s="118"/>
      <c r="D143" s="118"/>
      <c r="E143" s="118"/>
      <c r="F143" s="105"/>
      <c r="G143" s="106">
        <f>+G144</f>
        <v>50000000</v>
      </c>
      <c r="H143" s="64"/>
      <c r="I143" s="7"/>
    </row>
    <row r="144" spans="1:9" ht="82.5" x14ac:dyDescent="0.3">
      <c r="A144" s="45" t="s">
        <v>16</v>
      </c>
      <c r="B144" s="10" t="s">
        <v>135</v>
      </c>
      <c r="C144" s="16">
        <v>2021006860014</v>
      </c>
      <c r="D144" s="82" t="s">
        <v>475</v>
      </c>
      <c r="E144" s="82">
        <v>600</v>
      </c>
      <c r="F144" s="10" t="s">
        <v>25</v>
      </c>
      <c r="G144" s="20">
        <v>50000000</v>
      </c>
      <c r="H144" s="70"/>
      <c r="I144" s="20"/>
    </row>
    <row r="145" spans="1:9" x14ac:dyDescent="0.3">
      <c r="A145" s="102" t="s">
        <v>14</v>
      </c>
      <c r="B145" s="120" t="s">
        <v>136</v>
      </c>
      <c r="C145" s="118"/>
      <c r="D145" s="118"/>
      <c r="E145" s="118"/>
      <c r="F145" s="105"/>
      <c r="G145" s="106">
        <f>+G146</f>
        <v>50000000</v>
      </c>
      <c r="H145" s="64"/>
      <c r="I145" s="7"/>
    </row>
    <row r="146" spans="1:9" ht="148.5" x14ac:dyDescent="0.3">
      <c r="A146" s="45" t="s">
        <v>16</v>
      </c>
      <c r="B146" s="10" t="s">
        <v>137</v>
      </c>
      <c r="C146" s="16">
        <v>2021006860009</v>
      </c>
      <c r="D146" s="82" t="s">
        <v>476</v>
      </c>
      <c r="E146" s="82">
        <v>170</v>
      </c>
      <c r="F146" s="10" t="s">
        <v>25</v>
      </c>
      <c r="G146" s="20">
        <v>50000000</v>
      </c>
      <c r="H146" s="70"/>
      <c r="I146" s="20"/>
    </row>
    <row r="147" spans="1:9" x14ac:dyDescent="0.3">
      <c r="A147" s="107" t="s">
        <v>12</v>
      </c>
      <c r="B147" s="108" t="s">
        <v>138</v>
      </c>
      <c r="C147" s="109"/>
      <c r="D147" s="109"/>
      <c r="E147" s="109"/>
      <c r="F147" s="108"/>
      <c r="G147" s="64">
        <f>+G148</f>
        <v>150000000</v>
      </c>
      <c r="H147" s="64"/>
      <c r="I147" s="7"/>
    </row>
    <row r="148" spans="1:9" x14ac:dyDescent="0.3">
      <c r="A148" s="102" t="s">
        <v>14</v>
      </c>
      <c r="B148" s="120" t="s">
        <v>139</v>
      </c>
      <c r="C148" s="118"/>
      <c r="D148" s="118"/>
      <c r="E148" s="118"/>
      <c r="F148" s="105"/>
      <c r="G148" s="106">
        <f>+G149</f>
        <v>150000000</v>
      </c>
      <c r="H148" s="64"/>
      <c r="I148" s="7"/>
    </row>
    <row r="149" spans="1:9" ht="82.5" x14ac:dyDescent="0.3">
      <c r="A149" s="45" t="s">
        <v>16</v>
      </c>
      <c r="B149" s="10" t="s">
        <v>140</v>
      </c>
      <c r="C149" s="12" t="s">
        <v>141</v>
      </c>
      <c r="D149" s="85" t="s">
        <v>477</v>
      </c>
      <c r="E149" s="81">
        <v>500</v>
      </c>
      <c r="F149" s="10" t="s">
        <v>25</v>
      </c>
      <c r="G149" s="20">
        <v>150000000</v>
      </c>
      <c r="H149" s="70"/>
      <c r="I149" s="20"/>
    </row>
    <row r="150" spans="1:9" ht="33" x14ac:dyDescent="0.3">
      <c r="A150" s="107" t="s">
        <v>12</v>
      </c>
      <c r="B150" s="108" t="s">
        <v>142</v>
      </c>
      <c r="C150" s="109"/>
      <c r="D150" s="109"/>
      <c r="E150" s="109"/>
      <c r="F150" s="108"/>
      <c r="G150" s="64">
        <f>+G151+G153</f>
        <v>89076268.719999999</v>
      </c>
      <c r="H150" s="64"/>
      <c r="I150" s="7"/>
    </row>
    <row r="151" spans="1:9" ht="49.5" x14ac:dyDescent="0.3">
      <c r="A151" s="102" t="s">
        <v>14</v>
      </c>
      <c r="B151" s="120" t="s">
        <v>143</v>
      </c>
      <c r="C151" s="118"/>
      <c r="D151" s="118"/>
      <c r="E151" s="118"/>
      <c r="F151" s="105"/>
      <c r="G151" s="106">
        <f>+G152</f>
        <v>80000000</v>
      </c>
      <c r="H151" s="64"/>
      <c r="I151" s="7"/>
    </row>
    <row r="152" spans="1:9" ht="66" x14ac:dyDescent="0.3">
      <c r="A152" s="45" t="s">
        <v>16</v>
      </c>
      <c r="B152" s="10" t="s">
        <v>144</v>
      </c>
      <c r="C152" s="12" t="s">
        <v>145</v>
      </c>
      <c r="D152" s="85" t="s">
        <v>478</v>
      </c>
      <c r="E152" s="81" t="s">
        <v>479</v>
      </c>
      <c r="F152" s="10" t="s">
        <v>25</v>
      </c>
      <c r="G152" s="20">
        <v>80000000</v>
      </c>
      <c r="H152" s="70"/>
      <c r="I152" s="20"/>
    </row>
    <row r="153" spans="1:9" ht="33" x14ac:dyDescent="0.3">
      <c r="A153" s="102" t="s">
        <v>14</v>
      </c>
      <c r="B153" s="120" t="s">
        <v>146</v>
      </c>
      <c r="C153" s="118"/>
      <c r="D153" s="118"/>
      <c r="E153" s="118"/>
      <c r="F153" s="105"/>
      <c r="G153" s="106">
        <f>+G154</f>
        <v>9076268.7200000007</v>
      </c>
      <c r="H153" s="64"/>
      <c r="I153" s="7"/>
    </row>
    <row r="154" spans="1:9" ht="132" x14ac:dyDescent="0.3">
      <c r="A154" s="45" t="s">
        <v>16</v>
      </c>
      <c r="B154" s="10" t="s">
        <v>147</v>
      </c>
      <c r="C154" s="12">
        <v>2021006860011</v>
      </c>
      <c r="D154" s="85" t="s">
        <v>480</v>
      </c>
      <c r="E154" s="81">
        <v>2</v>
      </c>
      <c r="F154" s="10" t="s">
        <v>25</v>
      </c>
      <c r="G154" s="20">
        <v>9076268.7200000007</v>
      </c>
      <c r="H154" s="70"/>
      <c r="I154" s="20"/>
    </row>
    <row r="155" spans="1:9" ht="49.5" x14ac:dyDescent="0.3">
      <c r="A155" s="107" t="s">
        <v>12</v>
      </c>
      <c r="B155" s="108" t="s">
        <v>148</v>
      </c>
      <c r="C155" s="109"/>
      <c r="D155" s="109"/>
      <c r="E155" s="109"/>
      <c r="F155" s="108"/>
      <c r="G155" s="64">
        <f>+G156</f>
        <v>5911225922</v>
      </c>
      <c r="H155" s="64"/>
      <c r="I155" s="7"/>
    </row>
    <row r="156" spans="1:9" ht="33" x14ac:dyDescent="0.3">
      <c r="A156" s="102" t="s">
        <v>14</v>
      </c>
      <c r="B156" s="120" t="s">
        <v>149</v>
      </c>
      <c r="C156" s="118"/>
      <c r="D156" s="118"/>
      <c r="E156" s="118"/>
      <c r="F156" s="105"/>
      <c r="G156" s="106">
        <f>+G157</f>
        <v>5911225922</v>
      </c>
      <c r="H156" s="64"/>
      <c r="I156" s="7"/>
    </row>
    <row r="157" spans="1:9" ht="66" x14ac:dyDescent="0.3">
      <c r="A157" s="45" t="s">
        <v>16</v>
      </c>
      <c r="B157" s="10" t="s">
        <v>150</v>
      </c>
      <c r="C157" s="16">
        <v>2021006860013</v>
      </c>
      <c r="D157" s="82" t="s">
        <v>481</v>
      </c>
      <c r="E157" s="82">
        <v>1310</v>
      </c>
      <c r="F157" s="10" t="s">
        <v>151</v>
      </c>
      <c r="G157" s="20">
        <v>5911225922</v>
      </c>
      <c r="H157" s="70"/>
      <c r="I157" s="20"/>
    </row>
    <row r="158" spans="1:9" x14ac:dyDescent="0.3">
      <c r="A158" s="107" t="s">
        <v>12</v>
      </c>
      <c r="B158" s="108" t="s">
        <v>152</v>
      </c>
      <c r="C158" s="109"/>
      <c r="D158" s="109"/>
      <c r="E158" s="109"/>
      <c r="F158" s="108"/>
      <c r="G158" s="64">
        <f>+G159</f>
        <v>70000000</v>
      </c>
      <c r="H158" s="64"/>
      <c r="I158" s="7"/>
    </row>
    <row r="159" spans="1:9" ht="33" x14ac:dyDescent="0.3">
      <c r="A159" s="102" t="s">
        <v>14</v>
      </c>
      <c r="B159" s="120" t="s">
        <v>153</v>
      </c>
      <c r="C159" s="118"/>
      <c r="D159" s="118"/>
      <c r="E159" s="118"/>
      <c r="F159" s="105"/>
      <c r="G159" s="106">
        <f>+G160</f>
        <v>70000000</v>
      </c>
      <c r="H159" s="64"/>
      <c r="I159" s="7"/>
    </row>
    <row r="160" spans="1:9" ht="99" x14ac:dyDescent="0.3">
      <c r="A160" s="45" t="s">
        <v>16</v>
      </c>
      <c r="B160" s="10" t="s">
        <v>154</v>
      </c>
      <c r="C160" s="16">
        <v>2021006860010</v>
      </c>
      <c r="D160" s="82" t="s">
        <v>482</v>
      </c>
      <c r="E160" s="82">
        <v>100</v>
      </c>
      <c r="F160" s="10" t="s">
        <v>25</v>
      </c>
      <c r="G160" s="20">
        <v>70000000</v>
      </c>
      <c r="H160" s="70"/>
      <c r="I160" s="20"/>
    </row>
    <row r="161" spans="1:9" ht="49.5" x14ac:dyDescent="0.3">
      <c r="A161" s="107" t="s">
        <v>12</v>
      </c>
      <c r="B161" s="108" t="s">
        <v>155</v>
      </c>
      <c r="C161" s="109"/>
      <c r="D161" s="109"/>
      <c r="E161" s="109"/>
      <c r="F161" s="108"/>
      <c r="G161" s="64">
        <f>+G162</f>
        <v>30000000</v>
      </c>
      <c r="H161" s="64"/>
      <c r="I161" s="7"/>
    </row>
    <row r="162" spans="1:9" ht="33" x14ac:dyDescent="0.3">
      <c r="A162" s="102" t="s">
        <v>14</v>
      </c>
      <c r="B162" s="120" t="s">
        <v>156</v>
      </c>
      <c r="C162" s="118"/>
      <c r="D162" s="118"/>
      <c r="E162" s="118"/>
      <c r="F162" s="105"/>
      <c r="G162" s="106">
        <f>+G163</f>
        <v>30000000</v>
      </c>
      <c r="H162" s="64"/>
      <c r="I162" s="7"/>
    </row>
    <row r="163" spans="1:9" ht="66" x14ac:dyDescent="0.3">
      <c r="A163" s="45" t="s">
        <v>16</v>
      </c>
      <c r="B163" s="10" t="s">
        <v>157</v>
      </c>
      <c r="C163" s="12" t="s">
        <v>158</v>
      </c>
      <c r="D163" s="85" t="s">
        <v>483</v>
      </c>
      <c r="E163" s="81">
        <v>51</v>
      </c>
      <c r="F163" s="10" t="s">
        <v>25</v>
      </c>
      <c r="G163" s="13">
        <v>30000000</v>
      </c>
      <c r="H163" s="65"/>
      <c r="I163" s="13"/>
    </row>
    <row r="164" spans="1:9" x14ac:dyDescent="0.3">
      <c r="A164" s="107" t="s">
        <v>12</v>
      </c>
      <c r="B164" s="108" t="s">
        <v>415</v>
      </c>
      <c r="C164" s="109"/>
      <c r="D164" s="109"/>
      <c r="E164" s="109"/>
      <c r="F164" s="108"/>
      <c r="G164" s="64">
        <f>+G167+G165</f>
        <v>75000000</v>
      </c>
      <c r="H164" s="64"/>
      <c r="I164" s="7"/>
    </row>
    <row r="165" spans="1:9" x14ac:dyDescent="0.3">
      <c r="A165" s="102" t="s">
        <v>14</v>
      </c>
      <c r="B165" s="120" t="s">
        <v>159</v>
      </c>
      <c r="C165" s="118"/>
      <c r="D165" s="118"/>
      <c r="E165" s="118"/>
      <c r="F165" s="105"/>
      <c r="G165" s="106">
        <f>+G166</f>
        <v>30000000</v>
      </c>
      <c r="H165" s="64"/>
      <c r="I165" s="7"/>
    </row>
    <row r="166" spans="1:9" ht="99" x14ac:dyDescent="0.3">
      <c r="A166" s="45" t="s">
        <v>16</v>
      </c>
      <c r="B166" s="10" t="s">
        <v>160</v>
      </c>
      <c r="C166" s="16">
        <v>2021006860015</v>
      </c>
      <c r="D166" s="82" t="s">
        <v>484</v>
      </c>
      <c r="E166" s="82">
        <v>250</v>
      </c>
      <c r="F166" s="10" t="s">
        <v>25</v>
      </c>
      <c r="G166" s="20">
        <v>30000000</v>
      </c>
      <c r="H166" s="70"/>
      <c r="I166" s="20"/>
    </row>
    <row r="167" spans="1:9" ht="33" x14ac:dyDescent="0.3">
      <c r="A167" s="102" t="s">
        <v>14</v>
      </c>
      <c r="B167" s="120" t="s">
        <v>161</v>
      </c>
      <c r="C167" s="118"/>
      <c r="D167" s="118"/>
      <c r="E167" s="118"/>
      <c r="F167" s="105"/>
      <c r="G167" s="106">
        <f>+G168</f>
        <v>45000000</v>
      </c>
      <c r="H167" s="64"/>
      <c r="I167" s="7"/>
    </row>
    <row r="168" spans="1:9" ht="66" x14ac:dyDescent="0.3">
      <c r="A168" s="45" t="s">
        <v>16</v>
      </c>
      <c r="B168" s="10" t="s">
        <v>162</v>
      </c>
      <c r="C168" s="16">
        <v>2021006860016</v>
      </c>
      <c r="D168" s="82" t="s">
        <v>554</v>
      </c>
      <c r="E168" s="82">
        <v>1</v>
      </c>
      <c r="F168" s="10" t="s">
        <v>25</v>
      </c>
      <c r="G168" s="20">
        <v>45000000</v>
      </c>
      <c r="H168" s="70"/>
      <c r="I168" s="20"/>
    </row>
    <row r="169" spans="1:9" x14ac:dyDescent="0.3">
      <c r="A169" s="107" t="s">
        <v>12</v>
      </c>
      <c r="B169" s="108" t="s">
        <v>95</v>
      </c>
      <c r="C169" s="109"/>
      <c r="D169" s="109"/>
      <c r="E169" s="109"/>
      <c r="F169" s="108"/>
      <c r="G169" s="64">
        <f>+G170+G173+G175</f>
        <v>212008236.93484604</v>
      </c>
      <c r="H169" s="64"/>
      <c r="I169" s="7"/>
    </row>
    <row r="170" spans="1:9" ht="82.5" x14ac:dyDescent="0.3">
      <c r="A170" s="102" t="s">
        <v>14</v>
      </c>
      <c r="B170" s="120" t="s">
        <v>163</v>
      </c>
      <c r="C170" s="118"/>
      <c r="D170" s="118"/>
      <c r="E170" s="118"/>
      <c r="F170" s="105"/>
      <c r="G170" s="106">
        <f>+G171</f>
        <v>140139976.94179201</v>
      </c>
      <c r="H170" s="64"/>
      <c r="I170" s="7"/>
    </row>
    <row r="171" spans="1:9" ht="409.5" x14ac:dyDescent="0.3">
      <c r="A171" s="45" t="s">
        <v>16</v>
      </c>
      <c r="B171" s="10" t="s">
        <v>164</v>
      </c>
      <c r="C171" s="16">
        <v>2020006860080</v>
      </c>
      <c r="D171" s="82" t="s">
        <v>485</v>
      </c>
      <c r="E171" s="82">
        <v>24</v>
      </c>
      <c r="F171" s="10" t="s">
        <v>25</v>
      </c>
      <c r="G171" s="13">
        <v>140139976.94179201</v>
      </c>
      <c r="H171" s="65"/>
      <c r="I171" s="47">
        <v>50000000</v>
      </c>
    </row>
    <row r="172" spans="1:9" ht="49.5" x14ac:dyDescent="0.3">
      <c r="A172" s="41" t="s">
        <v>421</v>
      </c>
      <c r="B172" s="38" t="s">
        <v>424</v>
      </c>
      <c r="C172" s="40"/>
      <c r="D172" s="40"/>
      <c r="E172" s="40"/>
      <c r="F172" s="38"/>
      <c r="G172" s="39">
        <v>140139976.94179201</v>
      </c>
      <c r="H172" s="65"/>
      <c r="I172" s="13"/>
    </row>
    <row r="173" spans="1:9" ht="66" x14ac:dyDescent="0.3">
      <c r="A173" s="102" t="s">
        <v>14</v>
      </c>
      <c r="B173" s="120" t="s">
        <v>165</v>
      </c>
      <c r="C173" s="118"/>
      <c r="D173" s="118"/>
      <c r="E173" s="118"/>
      <c r="F173" s="105"/>
      <c r="G173" s="106">
        <f>+G174</f>
        <v>60684299.421580002</v>
      </c>
      <c r="H173" s="64"/>
      <c r="I173" s="7"/>
    </row>
    <row r="174" spans="1:9" ht="148.5" x14ac:dyDescent="0.3">
      <c r="A174" s="45" t="s">
        <v>16</v>
      </c>
      <c r="B174" s="10" t="s">
        <v>166</v>
      </c>
      <c r="C174" s="16">
        <v>2020006860058</v>
      </c>
      <c r="D174" s="82" t="s">
        <v>583</v>
      </c>
      <c r="E174" s="82">
        <v>50</v>
      </c>
      <c r="F174" s="10" t="s">
        <v>25</v>
      </c>
      <c r="G174" s="13">
        <v>60684299.421580002</v>
      </c>
      <c r="H174" s="65"/>
      <c r="I174" s="13"/>
    </row>
    <row r="175" spans="1:9" ht="66" x14ac:dyDescent="0.3">
      <c r="A175" s="102" t="s">
        <v>14</v>
      </c>
      <c r="B175" s="120" t="s">
        <v>167</v>
      </c>
      <c r="C175" s="118"/>
      <c r="D175" s="118"/>
      <c r="E175" s="118"/>
      <c r="F175" s="105"/>
      <c r="G175" s="106">
        <f>+G176</f>
        <v>11183960.571474001</v>
      </c>
      <c r="H175" s="64"/>
      <c r="I175" s="7"/>
    </row>
    <row r="176" spans="1:9" ht="148.5" x14ac:dyDescent="0.3">
      <c r="A176" s="45" t="s">
        <v>16</v>
      </c>
      <c r="B176" s="10" t="s">
        <v>168</v>
      </c>
      <c r="C176" s="12">
        <v>2021006860193</v>
      </c>
      <c r="D176" s="85" t="s">
        <v>584</v>
      </c>
      <c r="E176" s="81">
        <v>50</v>
      </c>
      <c r="F176" s="10" t="s">
        <v>25</v>
      </c>
      <c r="G176" s="13">
        <v>11183960.571474001</v>
      </c>
      <c r="H176" s="65"/>
      <c r="I176" s="13"/>
    </row>
    <row r="177" spans="1:9" x14ac:dyDescent="0.3">
      <c r="A177" s="107" t="s">
        <v>12</v>
      </c>
      <c r="B177" s="108" t="s">
        <v>169</v>
      </c>
      <c r="C177" s="109"/>
      <c r="D177" s="109"/>
      <c r="E177" s="109"/>
      <c r="F177" s="108"/>
      <c r="G177" s="64">
        <f>+G178</f>
        <v>17324723.318631999</v>
      </c>
      <c r="H177" s="64"/>
      <c r="I177" s="7"/>
    </row>
    <row r="178" spans="1:9" ht="36.75" customHeight="1" x14ac:dyDescent="0.3">
      <c r="A178" s="102" t="s">
        <v>14</v>
      </c>
      <c r="B178" s="120" t="s">
        <v>422</v>
      </c>
      <c r="C178" s="118"/>
      <c r="D178" s="118"/>
      <c r="E178" s="118"/>
      <c r="F178" s="105"/>
      <c r="G178" s="106">
        <f>+G179</f>
        <v>17324723.318631999</v>
      </c>
      <c r="H178" s="64"/>
      <c r="I178" s="7"/>
    </row>
    <row r="179" spans="1:9" ht="66" x14ac:dyDescent="0.3">
      <c r="A179" s="45" t="s">
        <v>16</v>
      </c>
      <c r="B179" s="10" t="s">
        <v>170</v>
      </c>
      <c r="C179" s="12"/>
      <c r="D179" s="85" t="s">
        <v>585</v>
      </c>
      <c r="E179" s="81">
        <v>70</v>
      </c>
      <c r="F179" s="10" t="s">
        <v>25</v>
      </c>
      <c r="G179" s="13">
        <v>17324723.318631999</v>
      </c>
      <c r="H179" s="65"/>
      <c r="I179" s="13"/>
    </row>
    <row r="180" spans="1:9" x14ac:dyDescent="0.3">
      <c r="A180" s="51" t="s">
        <v>10</v>
      </c>
      <c r="B180" s="52" t="s">
        <v>171</v>
      </c>
      <c r="C180" s="53"/>
      <c r="D180" s="53"/>
      <c r="E180" s="53"/>
      <c r="F180" s="54"/>
      <c r="G180" s="55">
        <f>+G181+G209</f>
        <v>1980723182.7</v>
      </c>
      <c r="H180" s="64">
        <v>1980723182.7</v>
      </c>
      <c r="I180" s="7"/>
    </row>
    <row r="181" spans="1:9" ht="49.5" x14ac:dyDescent="0.3">
      <c r="A181" s="107" t="s">
        <v>12</v>
      </c>
      <c r="B181" s="121" t="s">
        <v>172</v>
      </c>
      <c r="C181" s="109"/>
      <c r="D181" s="109"/>
      <c r="E181" s="109"/>
      <c r="F181" s="108"/>
      <c r="G181" s="64">
        <f>+G182+G199+G203</f>
        <v>931451165.70000005</v>
      </c>
      <c r="H181" s="64"/>
      <c r="I181" s="7"/>
    </row>
    <row r="182" spans="1:9" ht="66" x14ac:dyDescent="0.3">
      <c r="A182" s="102" t="s">
        <v>14</v>
      </c>
      <c r="B182" s="120" t="s">
        <v>173</v>
      </c>
      <c r="C182" s="118"/>
      <c r="D182" s="118"/>
      <c r="E182" s="118"/>
      <c r="F182" s="105"/>
      <c r="G182" s="106">
        <f>+G183+G184+G185+G186+G187+G188+G189+G190+G193+G194+G195+G196+G197+G198</f>
        <v>419387849</v>
      </c>
      <c r="H182" s="64"/>
      <c r="I182" s="7"/>
    </row>
    <row r="183" spans="1:9" ht="49.5" x14ac:dyDescent="0.3">
      <c r="A183" s="173" t="s">
        <v>16</v>
      </c>
      <c r="B183" s="181" t="s">
        <v>174</v>
      </c>
      <c r="C183" s="175">
        <v>2020006860047</v>
      </c>
      <c r="D183" s="168" t="s">
        <v>586</v>
      </c>
      <c r="E183" s="151">
        <v>30</v>
      </c>
      <c r="F183" s="10" t="s">
        <v>19</v>
      </c>
      <c r="G183" s="21">
        <v>8824430</v>
      </c>
      <c r="H183" s="71"/>
      <c r="I183" s="21"/>
    </row>
    <row r="184" spans="1:9" ht="66" x14ac:dyDescent="0.3">
      <c r="A184" s="173"/>
      <c r="B184" s="181"/>
      <c r="C184" s="175"/>
      <c r="D184" s="154"/>
      <c r="E184" s="154"/>
      <c r="F184" s="10" t="s">
        <v>105</v>
      </c>
      <c r="G184" s="21">
        <v>1655014</v>
      </c>
      <c r="H184" s="71"/>
      <c r="I184" s="21"/>
    </row>
    <row r="185" spans="1:9" ht="66" x14ac:dyDescent="0.3">
      <c r="A185" s="173"/>
      <c r="B185" s="181"/>
      <c r="C185" s="175"/>
      <c r="D185" s="154"/>
      <c r="E185" s="154"/>
      <c r="F185" s="10" t="s">
        <v>28</v>
      </c>
      <c r="G185" s="21">
        <v>2310185</v>
      </c>
      <c r="H185" s="71"/>
      <c r="I185" s="21"/>
    </row>
    <row r="186" spans="1:9" ht="82.5" x14ac:dyDescent="0.3">
      <c r="A186" s="173"/>
      <c r="B186" s="181"/>
      <c r="C186" s="175"/>
      <c r="D186" s="154"/>
      <c r="E186" s="154"/>
      <c r="F186" s="10" t="s">
        <v>41</v>
      </c>
      <c r="G186" s="21">
        <v>30000000</v>
      </c>
      <c r="H186" s="71"/>
      <c r="I186" s="21"/>
    </row>
    <row r="187" spans="1:9" ht="49.5" x14ac:dyDescent="0.3">
      <c r="A187" s="173"/>
      <c r="B187" s="181"/>
      <c r="C187" s="175"/>
      <c r="D187" s="154"/>
      <c r="E187" s="154"/>
      <c r="F187" s="10" t="s">
        <v>108</v>
      </c>
      <c r="G187" s="21">
        <v>6522409</v>
      </c>
      <c r="H187" s="71"/>
      <c r="I187" s="21"/>
    </row>
    <row r="188" spans="1:9" ht="66" x14ac:dyDescent="0.3">
      <c r="A188" s="173"/>
      <c r="B188" s="181"/>
      <c r="C188" s="175"/>
      <c r="D188" s="150"/>
      <c r="E188" s="150"/>
      <c r="F188" s="10" t="s">
        <v>111</v>
      </c>
      <c r="G188" s="21">
        <v>1199792</v>
      </c>
      <c r="H188" s="71"/>
      <c r="I188" s="21"/>
    </row>
    <row r="189" spans="1:9" ht="63.75" customHeight="1" x14ac:dyDescent="0.3">
      <c r="A189" s="173" t="s">
        <v>16</v>
      </c>
      <c r="B189" s="181" t="s">
        <v>175</v>
      </c>
      <c r="C189" s="175">
        <v>2021006860242</v>
      </c>
      <c r="D189" s="151" t="s">
        <v>587</v>
      </c>
      <c r="E189" s="151">
        <v>60</v>
      </c>
      <c r="F189" s="10" t="s">
        <v>55</v>
      </c>
      <c r="G189" s="21">
        <v>27882392</v>
      </c>
      <c r="H189" s="71"/>
      <c r="I189" s="21"/>
    </row>
    <row r="190" spans="1:9" ht="82.5" x14ac:dyDescent="0.3">
      <c r="A190" s="173"/>
      <c r="B190" s="181"/>
      <c r="C190" s="175"/>
      <c r="D190" s="150"/>
      <c r="E190" s="150"/>
      <c r="F190" s="10" t="s">
        <v>41</v>
      </c>
      <c r="G190" s="21">
        <v>20000000</v>
      </c>
      <c r="H190" s="71"/>
      <c r="I190" s="21"/>
    </row>
    <row r="191" spans="1:9" hidden="1" x14ac:dyDescent="0.3">
      <c r="A191" s="2"/>
      <c r="B191" s="10"/>
      <c r="C191" s="16"/>
      <c r="D191" s="82"/>
      <c r="E191" s="82"/>
      <c r="F191" s="10"/>
      <c r="G191" s="21"/>
      <c r="H191" s="71"/>
      <c r="I191" s="21"/>
    </row>
    <row r="192" spans="1:9" hidden="1" x14ac:dyDescent="0.3">
      <c r="A192" s="2"/>
      <c r="B192" s="10"/>
      <c r="C192" s="16"/>
      <c r="D192" s="82"/>
      <c r="E192" s="82"/>
      <c r="F192" s="10"/>
      <c r="G192" s="21"/>
      <c r="H192" s="71"/>
      <c r="I192" s="21"/>
    </row>
    <row r="193" spans="1:9" x14ac:dyDescent="0.3">
      <c r="A193" s="173" t="s">
        <v>16</v>
      </c>
      <c r="B193" s="181" t="s">
        <v>176</v>
      </c>
      <c r="C193" s="175">
        <v>2021006860048</v>
      </c>
      <c r="D193" s="151" t="s">
        <v>588</v>
      </c>
      <c r="E193" s="151">
        <v>500</v>
      </c>
      <c r="F193" s="10" t="s">
        <v>25</v>
      </c>
      <c r="G193" s="13">
        <v>80000000</v>
      </c>
      <c r="H193" s="65"/>
      <c r="I193" s="13"/>
    </row>
    <row r="194" spans="1:9" ht="49.5" x14ac:dyDescent="0.3">
      <c r="A194" s="173"/>
      <c r="B194" s="181"/>
      <c r="C194" s="175"/>
      <c r="D194" s="154"/>
      <c r="E194" s="154"/>
      <c r="F194" s="10" t="s">
        <v>55</v>
      </c>
      <c r="G194" s="21">
        <v>35980249</v>
      </c>
      <c r="H194" s="71"/>
      <c r="I194" s="21"/>
    </row>
    <row r="195" spans="1:9" ht="82.5" x14ac:dyDescent="0.3">
      <c r="A195" s="173"/>
      <c r="B195" s="181"/>
      <c r="C195" s="175"/>
      <c r="D195" s="154"/>
      <c r="E195" s="154"/>
      <c r="F195" s="10" t="s">
        <v>41</v>
      </c>
      <c r="G195" s="21">
        <v>54019751</v>
      </c>
      <c r="H195" s="71"/>
      <c r="I195" s="21"/>
    </row>
    <row r="196" spans="1:9" ht="33" x14ac:dyDescent="0.3">
      <c r="A196" s="173"/>
      <c r="B196" s="181"/>
      <c r="C196" s="175"/>
      <c r="D196" s="150"/>
      <c r="E196" s="150"/>
      <c r="F196" s="10" t="s">
        <v>177</v>
      </c>
      <c r="G196" s="21">
        <v>40000000</v>
      </c>
      <c r="H196" s="71"/>
      <c r="I196" s="21"/>
    </row>
    <row r="197" spans="1:9" ht="42.95" customHeight="1" x14ac:dyDescent="0.3">
      <c r="A197" s="173" t="s">
        <v>16</v>
      </c>
      <c r="B197" s="181" t="s">
        <v>178</v>
      </c>
      <c r="C197" s="142">
        <v>2021006860047</v>
      </c>
      <c r="D197" s="152" t="s">
        <v>589</v>
      </c>
      <c r="E197" s="152">
        <v>3410</v>
      </c>
      <c r="F197" s="10" t="s">
        <v>25</v>
      </c>
      <c r="G197" s="22">
        <v>80993627</v>
      </c>
      <c r="H197" s="72"/>
      <c r="I197" s="22"/>
    </row>
    <row r="198" spans="1:9" ht="39" customHeight="1" x14ac:dyDescent="0.3">
      <c r="A198" s="173"/>
      <c r="B198" s="181"/>
      <c r="C198" s="142"/>
      <c r="D198" s="150"/>
      <c r="E198" s="150"/>
      <c r="F198" s="10" t="s">
        <v>177</v>
      </c>
      <c r="G198" s="14">
        <v>30000000</v>
      </c>
      <c r="H198" s="66"/>
      <c r="I198" s="14"/>
    </row>
    <row r="199" spans="1:9" ht="66" x14ac:dyDescent="0.3">
      <c r="A199" s="102" t="s">
        <v>14</v>
      </c>
      <c r="B199" s="120" t="s">
        <v>179</v>
      </c>
      <c r="C199" s="118"/>
      <c r="D199" s="118"/>
      <c r="E199" s="118"/>
      <c r="F199" s="105"/>
      <c r="G199" s="106">
        <f>SUM(G200:G202)</f>
        <v>86456021</v>
      </c>
      <c r="H199" s="64"/>
      <c r="I199" s="7"/>
    </row>
    <row r="200" spans="1:9" ht="51" customHeight="1" x14ac:dyDescent="0.3">
      <c r="A200" s="173" t="s">
        <v>16</v>
      </c>
      <c r="B200" s="181" t="s">
        <v>180</v>
      </c>
      <c r="C200" s="175">
        <v>2020006860057</v>
      </c>
      <c r="D200" s="151" t="s">
        <v>590</v>
      </c>
      <c r="E200" s="151">
        <v>400</v>
      </c>
      <c r="F200" s="10" t="s">
        <v>25</v>
      </c>
      <c r="G200" s="22">
        <v>80000000</v>
      </c>
      <c r="H200" s="72"/>
      <c r="I200" s="22"/>
    </row>
    <row r="201" spans="1:9" ht="66" x14ac:dyDescent="0.3">
      <c r="A201" s="173"/>
      <c r="B201" s="181"/>
      <c r="C201" s="175"/>
      <c r="D201" s="154"/>
      <c r="E201" s="154"/>
      <c r="F201" s="10" t="s">
        <v>109</v>
      </c>
      <c r="G201" s="21">
        <v>4799166</v>
      </c>
      <c r="H201" s="71"/>
      <c r="I201" s="21"/>
    </row>
    <row r="202" spans="1:9" ht="66" x14ac:dyDescent="0.3">
      <c r="A202" s="173"/>
      <c r="B202" s="181"/>
      <c r="C202" s="175"/>
      <c r="D202" s="150"/>
      <c r="E202" s="150"/>
      <c r="F202" s="10" t="s">
        <v>110</v>
      </c>
      <c r="G202" s="21">
        <v>1656855</v>
      </c>
      <c r="H202" s="71"/>
      <c r="I202" s="21"/>
    </row>
    <row r="203" spans="1:9" ht="66" x14ac:dyDescent="0.3">
      <c r="A203" s="102" t="s">
        <v>14</v>
      </c>
      <c r="B203" s="120" t="s">
        <v>181</v>
      </c>
      <c r="C203" s="118"/>
      <c r="D203" s="118"/>
      <c r="E203" s="118"/>
      <c r="F203" s="105"/>
      <c r="G203" s="106">
        <f>+G204+G205+G206+G207+G208</f>
        <v>425607295.69999999</v>
      </c>
      <c r="H203" s="64"/>
      <c r="I203" s="7"/>
    </row>
    <row r="204" spans="1:9" ht="115.5" x14ac:dyDescent="0.3">
      <c r="A204" s="45" t="s">
        <v>16</v>
      </c>
      <c r="B204" s="10" t="s">
        <v>182</v>
      </c>
      <c r="C204" s="16">
        <v>2021006860059</v>
      </c>
      <c r="D204" s="82" t="s">
        <v>591</v>
      </c>
      <c r="E204" s="82">
        <v>6</v>
      </c>
      <c r="F204" s="10" t="s">
        <v>106</v>
      </c>
      <c r="G204" s="21">
        <v>50000000</v>
      </c>
      <c r="H204" s="71"/>
      <c r="I204" s="21"/>
    </row>
    <row r="205" spans="1:9" ht="132" x14ac:dyDescent="0.3">
      <c r="A205" s="45" t="s">
        <v>16</v>
      </c>
      <c r="B205" s="10" t="s">
        <v>183</v>
      </c>
      <c r="C205" s="16">
        <v>2020006860046</v>
      </c>
      <c r="D205" s="82" t="s">
        <v>592</v>
      </c>
      <c r="E205" s="82">
        <v>6800</v>
      </c>
      <c r="F205" s="10" t="s">
        <v>25</v>
      </c>
      <c r="G205" s="22">
        <v>105607295.69999999</v>
      </c>
      <c r="H205" s="72"/>
      <c r="I205" s="22"/>
    </row>
    <row r="206" spans="1:9" ht="45" customHeight="1" x14ac:dyDescent="0.3">
      <c r="A206" s="170" t="s">
        <v>16</v>
      </c>
      <c r="B206" s="181" t="s">
        <v>184</v>
      </c>
      <c r="C206" s="175">
        <v>2020006860163</v>
      </c>
      <c r="D206" s="151" t="s">
        <v>593</v>
      </c>
      <c r="E206" s="151">
        <v>1544</v>
      </c>
      <c r="F206" s="10" t="s">
        <v>25</v>
      </c>
      <c r="G206" s="22">
        <v>80000000</v>
      </c>
      <c r="H206" s="72"/>
      <c r="I206" s="22"/>
    </row>
    <row r="207" spans="1:9" ht="49.5" customHeight="1" x14ac:dyDescent="0.3">
      <c r="A207" s="184"/>
      <c r="B207" s="181"/>
      <c r="C207" s="175"/>
      <c r="D207" s="150"/>
      <c r="E207" s="150"/>
      <c r="F207" s="10" t="s">
        <v>177</v>
      </c>
      <c r="G207" s="14">
        <v>40000000</v>
      </c>
      <c r="H207" s="66"/>
      <c r="I207" s="14"/>
    </row>
    <row r="208" spans="1:9" ht="132" x14ac:dyDescent="0.3">
      <c r="A208" s="45" t="s">
        <v>16</v>
      </c>
      <c r="B208" s="10" t="s">
        <v>185</v>
      </c>
      <c r="C208" s="16">
        <v>2020006860157</v>
      </c>
      <c r="D208" s="82" t="s">
        <v>594</v>
      </c>
      <c r="E208" s="82">
        <v>650</v>
      </c>
      <c r="F208" s="10" t="s">
        <v>177</v>
      </c>
      <c r="G208" s="14">
        <v>150000000</v>
      </c>
      <c r="H208" s="66"/>
      <c r="I208" s="14"/>
    </row>
    <row r="209" spans="1:9" ht="33" x14ac:dyDescent="0.3">
      <c r="A209" s="107" t="s">
        <v>12</v>
      </c>
      <c r="B209" s="108" t="s">
        <v>186</v>
      </c>
      <c r="C209" s="109"/>
      <c r="D209" s="109"/>
      <c r="E209" s="109"/>
      <c r="F209" s="108"/>
      <c r="G209" s="64">
        <f>+G210+G212</f>
        <v>1049272017</v>
      </c>
      <c r="H209" s="64"/>
      <c r="I209" s="7"/>
    </row>
    <row r="210" spans="1:9" ht="49.5" x14ac:dyDescent="0.3">
      <c r="A210" s="102" t="s">
        <v>14</v>
      </c>
      <c r="B210" s="120" t="s">
        <v>187</v>
      </c>
      <c r="C210" s="118"/>
      <c r="D210" s="118"/>
      <c r="E210" s="118"/>
      <c r="F210" s="105"/>
      <c r="G210" s="106">
        <f>+G211</f>
        <v>940000000</v>
      </c>
      <c r="H210" s="64"/>
      <c r="I210" s="7"/>
    </row>
    <row r="211" spans="1:9" ht="247.5" x14ac:dyDescent="0.3">
      <c r="A211" s="45" t="s">
        <v>16</v>
      </c>
      <c r="B211" s="10" t="s">
        <v>188</v>
      </c>
      <c r="C211" s="16">
        <v>2020006860053</v>
      </c>
      <c r="D211" s="82" t="s">
        <v>595</v>
      </c>
      <c r="E211" s="82">
        <v>1300</v>
      </c>
      <c r="F211" s="10" t="s">
        <v>177</v>
      </c>
      <c r="G211" s="13">
        <v>940000000</v>
      </c>
      <c r="H211" s="65"/>
      <c r="I211" s="13"/>
    </row>
    <row r="212" spans="1:9" x14ac:dyDescent="0.3">
      <c r="A212" s="102" t="s">
        <v>14</v>
      </c>
      <c r="B212" s="120" t="s">
        <v>189</v>
      </c>
      <c r="C212" s="118"/>
      <c r="D212" s="118"/>
      <c r="E212" s="118"/>
      <c r="F212" s="105"/>
      <c r="G212" s="106">
        <f>SUM(G213:G216)</f>
        <v>109272017</v>
      </c>
      <c r="H212" s="64"/>
      <c r="I212" s="7"/>
    </row>
    <row r="213" spans="1:9" ht="63.75" customHeight="1" x14ac:dyDescent="0.3">
      <c r="A213" s="173" t="s">
        <v>16</v>
      </c>
      <c r="B213" s="183" t="s">
        <v>190</v>
      </c>
      <c r="C213" s="175">
        <v>2020006860055</v>
      </c>
      <c r="D213" s="151" t="s">
        <v>596</v>
      </c>
      <c r="E213" s="151">
        <v>5</v>
      </c>
      <c r="F213" s="10" t="s">
        <v>25</v>
      </c>
      <c r="G213" s="22">
        <v>20000000</v>
      </c>
      <c r="H213" s="72"/>
      <c r="I213" s="22"/>
    </row>
    <row r="214" spans="1:9" ht="49.5" x14ac:dyDescent="0.3">
      <c r="A214" s="173"/>
      <c r="B214" s="183"/>
      <c r="C214" s="175"/>
      <c r="D214" s="154"/>
      <c r="E214" s="154"/>
      <c r="F214" s="10" t="s">
        <v>55</v>
      </c>
      <c r="G214" s="21">
        <v>60000000</v>
      </c>
      <c r="H214" s="71"/>
      <c r="I214" s="21"/>
    </row>
    <row r="215" spans="1:9" ht="82.5" x14ac:dyDescent="0.3">
      <c r="A215" s="173"/>
      <c r="B215" s="183"/>
      <c r="C215" s="175"/>
      <c r="D215" s="154"/>
      <c r="E215" s="154"/>
      <c r="F215" s="10" t="s">
        <v>41</v>
      </c>
      <c r="G215" s="21">
        <v>20000000</v>
      </c>
      <c r="H215" s="71"/>
      <c r="I215" s="21"/>
    </row>
    <row r="216" spans="1:9" ht="115.5" x14ac:dyDescent="0.3">
      <c r="A216" s="173"/>
      <c r="B216" s="183"/>
      <c r="C216" s="175"/>
      <c r="D216" s="150"/>
      <c r="E216" s="150"/>
      <c r="F216" s="10" t="s">
        <v>106</v>
      </c>
      <c r="G216" s="21">
        <v>9272017</v>
      </c>
      <c r="H216" s="71"/>
      <c r="I216" s="21"/>
    </row>
    <row r="217" spans="1:9" x14ac:dyDescent="0.3">
      <c r="A217" s="51" t="s">
        <v>10</v>
      </c>
      <c r="B217" s="52" t="s">
        <v>191</v>
      </c>
      <c r="C217" s="53"/>
      <c r="D217" s="53"/>
      <c r="E217" s="53"/>
      <c r="F217" s="54"/>
      <c r="G217" s="55">
        <f>+G218</f>
        <v>1584757025.05</v>
      </c>
      <c r="H217" s="64">
        <v>1584757025.05</v>
      </c>
      <c r="I217" s="7"/>
    </row>
    <row r="218" spans="1:9" ht="33" x14ac:dyDescent="0.3">
      <c r="A218" s="107" t="s">
        <v>12</v>
      </c>
      <c r="B218" s="108" t="s">
        <v>192</v>
      </c>
      <c r="C218" s="109"/>
      <c r="D218" s="109"/>
      <c r="E218" s="109"/>
      <c r="F218" s="108"/>
      <c r="G218" s="64">
        <f>+G219+G228+G234+G247+G250+G257</f>
        <v>1584757025.05</v>
      </c>
      <c r="H218" s="64">
        <v>1584757025.05</v>
      </c>
      <c r="I218" s="7"/>
    </row>
    <row r="219" spans="1:9" ht="33" x14ac:dyDescent="0.3">
      <c r="A219" s="102" t="s">
        <v>14</v>
      </c>
      <c r="B219" s="120" t="s">
        <v>193</v>
      </c>
      <c r="C219" s="118"/>
      <c r="D219" s="118"/>
      <c r="E219" s="118"/>
      <c r="F219" s="105"/>
      <c r="G219" s="106">
        <f>+G220+G221+G222+G223+G224+G225+G226+G227</f>
        <v>374901384.05000001</v>
      </c>
      <c r="H219" s="64">
        <v>374901384.05000001</v>
      </c>
      <c r="I219" s="7"/>
    </row>
    <row r="220" spans="1:9" ht="33.6" customHeight="1" x14ac:dyDescent="0.3">
      <c r="A220" s="173" t="s">
        <v>16</v>
      </c>
      <c r="B220" s="183" t="s">
        <v>194</v>
      </c>
      <c r="C220" s="142">
        <v>2021006860003</v>
      </c>
      <c r="D220" s="152" t="s">
        <v>486</v>
      </c>
      <c r="E220" s="152">
        <v>1</v>
      </c>
      <c r="F220" s="10" t="s">
        <v>25</v>
      </c>
      <c r="G220" s="23">
        <v>89901384.049999997</v>
      </c>
      <c r="H220" s="73"/>
      <c r="I220" s="23"/>
    </row>
    <row r="221" spans="1:9" ht="39" customHeight="1" x14ac:dyDescent="0.3">
      <c r="A221" s="173"/>
      <c r="B221" s="183"/>
      <c r="C221" s="142"/>
      <c r="D221" s="150"/>
      <c r="E221" s="150"/>
      <c r="F221" s="10" t="s">
        <v>191</v>
      </c>
      <c r="G221" s="14">
        <v>200000000</v>
      </c>
      <c r="H221" s="66"/>
      <c r="I221" s="14"/>
    </row>
    <row r="222" spans="1:9" ht="42" customHeight="1" x14ac:dyDescent="0.3">
      <c r="A222" s="173" t="s">
        <v>16</v>
      </c>
      <c r="B222" s="181" t="s">
        <v>195</v>
      </c>
      <c r="C222" s="142">
        <v>2021006860021</v>
      </c>
      <c r="D222" s="152" t="s">
        <v>487</v>
      </c>
      <c r="E222" s="152">
        <v>1</v>
      </c>
      <c r="F222" s="10" t="s">
        <v>25</v>
      </c>
      <c r="G222" s="23">
        <v>10000000</v>
      </c>
      <c r="H222" s="73"/>
      <c r="I222" s="23"/>
    </row>
    <row r="223" spans="1:9" ht="30" customHeight="1" x14ac:dyDescent="0.3">
      <c r="A223" s="173"/>
      <c r="B223" s="181"/>
      <c r="C223" s="142"/>
      <c r="D223" s="150"/>
      <c r="E223" s="150"/>
      <c r="F223" s="10" t="s">
        <v>191</v>
      </c>
      <c r="G223" s="14">
        <v>10000000</v>
      </c>
      <c r="H223" s="66"/>
      <c r="I223" s="14"/>
    </row>
    <row r="224" spans="1:9" ht="43.5" customHeight="1" x14ac:dyDescent="0.3">
      <c r="A224" s="173" t="s">
        <v>16</v>
      </c>
      <c r="B224" s="181" t="s">
        <v>196</v>
      </c>
      <c r="C224" s="142">
        <v>2020006860062</v>
      </c>
      <c r="D224" s="152" t="s">
        <v>488</v>
      </c>
      <c r="E224" s="152">
        <v>1</v>
      </c>
      <c r="F224" s="10" t="s">
        <v>25</v>
      </c>
      <c r="G224" s="23">
        <v>25000000</v>
      </c>
      <c r="H224" s="73"/>
      <c r="I224" s="23"/>
    </row>
    <row r="225" spans="1:9" ht="34.5" customHeight="1" x14ac:dyDescent="0.3">
      <c r="A225" s="173"/>
      <c r="B225" s="181"/>
      <c r="C225" s="142"/>
      <c r="D225" s="150"/>
      <c r="E225" s="150"/>
      <c r="F225" s="10" t="s">
        <v>191</v>
      </c>
      <c r="G225" s="14">
        <v>10000000</v>
      </c>
      <c r="H225" s="66"/>
      <c r="I225" s="14"/>
    </row>
    <row r="226" spans="1:9" ht="45" customHeight="1" x14ac:dyDescent="0.3">
      <c r="A226" s="173" t="s">
        <v>16</v>
      </c>
      <c r="B226" s="181" t="s">
        <v>197</v>
      </c>
      <c r="C226" s="148">
        <v>2021006860175</v>
      </c>
      <c r="D226" s="152" t="s">
        <v>488</v>
      </c>
      <c r="E226" s="152">
        <v>1</v>
      </c>
      <c r="F226" s="10" t="s">
        <v>25</v>
      </c>
      <c r="G226" s="23">
        <v>15000000</v>
      </c>
      <c r="H226" s="73"/>
      <c r="I226" s="23"/>
    </row>
    <row r="227" spans="1:9" ht="38.450000000000003" customHeight="1" x14ac:dyDescent="0.3">
      <c r="A227" s="173"/>
      <c r="B227" s="181"/>
      <c r="C227" s="182"/>
      <c r="D227" s="150"/>
      <c r="E227" s="150"/>
      <c r="F227" s="10" t="s">
        <v>191</v>
      </c>
      <c r="G227" s="14">
        <v>15000000</v>
      </c>
      <c r="H227" s="66"/>
      <c r="I227" s="14"/>
    </row>
    <row r="228" spans="1:9" x14ac:dyDescent="0.3">
      <c r="A228" s="102" t="s">
        <v>14</v>
      </c>
      <c r="B228" s="120" t="s">
        <v>198</v>
      </c>
      <c r="C228" s="118"/>
      <c r="D228" s="118"/>
      <c r="E228" s="118"/>
      <c r="F228" s="105"/>
      <c r="G228" s="106">
        <f>+G229+G230+G231+G232+G233</f>
        <v>181068383</v>
      </c>
      <c r="H228" s="64">
        <v>181068383</v>
      </c>
      <c r="I228" s="7"/>
    </row>
    <row r="229" spans="1:9" ht="45.95" customHeight="1" x14ac:dyDescent="0.3">
      <c r="A229" s="173" t="s">
        <v>16</v>
      </c>
      <c r="B229" s="181" t="s">
        <v>199</v>
      </c>
      <c r="C229" s="175">
        <v>2021006860029</v>
      </c>
      <c r="D229" s="151" t="s">
        <v>489</v>
      </c>
      <c r="E229" s="151">
        <v>100</v>
      </c>
      <c r="F229" s="10" t="s">
        <v>25</v>
      </c>
      <c r="G229" s="23">
        <v>20000000</v>
      </c>
      <c r="H229" s="73"/>
      <c r="I229" s="23"/>
    </row>
    <row r="230" spans="1:9" ht="38.1" customHeight="1" x14ac:dyDescent="0.3">
      <c r="A230" s="173"/>
      <c r="B230" s="181"/>
      <c r="C230" s="175"/>
      <c r="D230" s="154"/>
      <c r="E230" s="154"/>
      <c r="F230" s="10" t="s">
        <v>191</v>
      </c>
      <c r="G230" s="14">
        <v>100000000</v>
      </c>
      <c r="H230" s="66"/>
      <c r="I230" s="14"/>
    </row>
    <row r="231" spans="1:9" ht="57" customHeight="1" x14ac:dyDescent="0.3">
      <c r="A231" s="173"/>
      <c r="B231" s="181"/>
      <c r="C231" s="175"/>
      <c r="D231" s="150"/>
      <c r="E231" s="150"/>
      <c r="F231" s="10" t="s">
        <v>105</v>
      </c>
      <c r="G231" s="14">
        <v>6068383</v>
      </c>
      <c r="H231" s="66"/>
      <c r="I231" s="14"/>
    </row>
    <row r="232" spans="1:9" ht="38.1" customHeight="1" x14ac:dyDescent="0.3">
      <c r="A232" s="173" t="s">
        <v>16</v>
      </c>
      <c r="B232" s="181" t="s">
        <v>200</v>
      </c>
      <c r="C232" s="142">
        <v>2021006860131</v>
      </c>
      <c r="D232" s="152" t="s">
        <v>490</v>
      </c>
      <c r="E232" s="152">
        <v>600</v>
      </c>
      <c r="F232" s="10" t="s">
        <v>25</v>
      </c>
      <c r="G232" s="23">
        <v>25000000</v>
      </c>
      <c r="H232" s="73"/>
      <c r="I232" s="23"/>
    </row>
    <row r="233" spans="1:9" ht="36" customHeight="1" x14ac:dyDescent="0.3">
      <c r="A233" s="173"/>
      <c r="B233" s="181"/>
      <c r="C233" s="142"/>
      <c r="D233" s="150"/>
      <c r="E233" s="150"/>
      <c r="F233" s="10" t="s">
        <v>191</v>
      </c>
      <c r="G233" s="14">
        <v>30000000</v>
      </c>
      <c r="H233" s="66"/>
      <c r="I233" s="14"/>
    </row>
    <row r="234" spans="1:9" ht="33" x14ac:dyDescent="0.3">
      <c r="A234" s="102" t="s">
        <v>14</v>
      </c>
      <c r="B234" s="120" t="s">
        <v>201</v>
      </c>
      <c r="C234" s="118"/>
      <c r="D234" s="118"/>
      <c r="E234" s="118"/>
      <c r="F234" s="105"/>
      <c r="G234" s="106">
        <f>+G235+G236+G237+G238+G239+G240+G241+G242+G243+G244+G245+G246</f>
        <v>573508017</v>
      </c>
      <c r="H234" s="64"/>
      <c r="I234" s="7"/>
    </row>
    <row r="235" spans="1:9" ht="60.75" customHeight="1" x14ac:dyDescent="0.3">
      <c r="A235" s="173" t="s">
        <v>16</v>
      </c>
      <c r="B235" s="181" t="s">
        <v>202</v>
      </c>
      <c r="C235" s="142">
        <v>2021006860136</v>
      </c>
      <c r="D235" s="152" t="s">
        <v>491</v>
      </c>
      <c r="E235" s="152">
        <v>170</v>
      </c>
      <c r="F235" s="10" t="s">
        <v>25</v>
      </c>
      <c r="G235" s="13">
        <v>30000000</v>
      </c>
      <c r="H235" s="65"/>
      <c r="I235" s="13"/>
    </row>
    <row r="236" spans="1:9" ht="43.5" customHeight="1" x14ac:dyDescent="0.3">
      <c r="A236" s="173"/>
      <c r="B236" s="181"/>
      <c r="C236" s="142"/>
      <c r="D236" s="150"/>
      <c r="E236" s="150"/>
      <c r="F236" s="10" t="s">
        <v>191</v>
      </c>
      <c r="G236" s="14">
        <v>20000000</v>
      </c>
      <c r="H236" s="66"/>
      <c r="I236" s="14"/>
    </row>
    <row r="237" spans="1:9" ht="82.5" x14ac:dyDescent="0.3">
      <c r="A237" s="45" t="s">
        <v>16</v>
      </c>
      <c r="B237" s="10" t="s">
        <v>203</v>
      </c>
      <c r="C237" s="12">
        <v>2021006860174</v>
      </c>
      <c r="D237" s="92" t="s">
        <v>492</v>
      </c>
      <c r="E237" s="81">
        <v>13</v>
      </c>
      <c r="F237" s="10" t="s">
        <v>25</v>
      </c>
      <c r="G237" s="23">
        <v>15000000</v>
      </c>
      <c r="H237" s="73"/>
      <c r="I237" s="23"/>
    </row>
    <row r="238" spans="1:9" ht="115.5" x14ac:dyDescent="0.3">
      <c r="A238" s="45" t="s">
        <v>16</v>
      </c>
      <c r="B238" s="10" t="s">
        <v>204</v>
      </c>
      <c r="C238" s="12">
        <v>2020006860144</v>
      </c>
      <c r="D238" s="92" t="s">
        <v>493</v>
      </c>
      <c r="E238" s="81">
        <v>500</v>
      </c>
      <c r="F238" s="10" t="s">
        <v>25</v>
      </c>
      <c r="G238" s="23">
        <v>80000000</v>
      </c>
      <c r="H238" s="73"/>
      <c r="I238" s="23"/>
    </row>
    <row r="239" spans="1:9" ht="51" customHeight="1" x14ac:dyDescent="0.3">
      <c r="A239" s="173" t="s">
        <v>16</v>
      </c>
      <c r="B239" s="181" t="s">
        <v>205</v>
      </c>
      <c r="C239" s="142">
        <v>2021006860106</v>
      </c>
      <c r="D239" s="152" t="s">
        <v>494</v>
      </c>
      <c r="E239" s="152">
        <v>3623</v>
      </c>
      <c r="F239" s="10" t="s">
        <v>25</v>
      </c>
      <c r="G239" s="23">
        <v>130000000</v>
      </c>
      <c r="H239" s="73"/>
      <c r="I239" s="23"/>
    </row>
    <row r="240" spans="1:9" x14ac:dyDescent="0.3">
      <c r="A240" s="173"/>
      <c r="B240" s="181"/>
      <c r="C240" s="142"/>
      <c r="D240" s="150"/>
      <c r="E240" s="150"/>
      <c r="F240" s="10" t="s">
        <v>191</v>
      </c>
      <c r="G240" s="23">
        <v>100000000</v>
      </c>
      <c r="H240" s="73"/>
      <c r="I240" s="23"/>
    </row>
    <row r="241" spans="1:9" ht="76.5" customHeight="1" x14ac:dyDescent="0.3">
      <c r="A241" s="173" t="s">
        <v>16</v>
      </c>
      <c r="B241" s="181" t="s">
        <v>206</v>
      </c>
      <c r="C241" s="175">
        <v>2021006860134</v>
      </c>
      <c r="D241" s="151" t="s">
        <v>495</v>
      </c>
      <c r="E241" s="151">
        <v>24</v>
      </c>
      <c r="F241" s="10" t="s">
        <v>25</v>
      </c>
      <c r="G241" s="23">
        <v>40000000</v>
      </c>
      <c r="H241" s="73"/>
      <c r="I241" s="23"/>
    </row>
    <row r="242" spans="1:9" x14ac:dyDescent="0.3">
      <c r="A242" s="173"/>
      <c r="B242" s="181"/>
      <c r="C242" s="175"/>
      <c r="D242" s="150"/>
      <c r="E242" s="150"/>
      <c r="F242" s="10" t="s">
        <v>191</v>
      </c>
      <c r="G242" s="23">
        <v>30508017</v>
      </c>
      <c r="H242" s="73"/>
      <c r="I242" s="23"/>
    </row>
    <row r="243" spans="1:9" ht="51" customHeight="1" x14ac:dyDescent="0.3">
      <c r="A243" s="173" t="s">
        <v>16</v>
      </c>
      <c r="B243" s="181" t="s">
        <v>207</v>
      </c>
      <c r="C243" s="142">
        <v>2021006860135</v>
      </c>
      <c r="D243" s="152" t="s">
        <v>496</v>
      </c>
      <c r="E243" s="152">
        <v>30</v>
      </c>
      <c r="F243" s="10" t="s">
        <v>25</v>
      </c>
      <c r="G243" s="23">
        <v>20000000</v>
      </c>
      <c r="H243" s="73"/>
      <c r="I243" s="23"/>
    </row>
    <row r="244" spans="1:9" ht="46.5" customHeight="1" x14ac:dyDescent="0.3">
      <c r="A244" s="173"/>
      <c r="B244" s="181"/>
      <c r="C244" s="142"/>
      <c r="D244" s="150"/>
      <c r="E244" s="150"/>
      <c r="F244" s="10" t="s">
        <v>191</v>
      </c>
      <c r="G244" s="14">
        <v>30000000</v>
      </c>
      <c r="H244" s="66"/>
      <c r="I244" s="14"/>
    </row>
    <row r="245" spans="1:9" ht="63.75" customHeight="1" x14ac:dyDescent="0.3">
      <c r="A245" s="173" t="s">
        <v>16</v>
      </c>
      <c r="B245" s="181" t="s">
        <v>208</v>
      </c>
      <c r="C245" s="175">
        <v>2021006860110</v>
      </c>
      <c r="D245" s="153" t="s">
        <v>497</v>
      </c>
      <c r="E245" s="153">
        <v>2500</v>
      </c>
      <c r="F245" s="10" t="s">
        <v>25</v>
      </c>
      <c r="G245" s="23">
        <v>40000000</v>
      </c>
      <c r="H245" s="73"/>
      <c r="I245" s="23"/>
    </row>
    <row r="246" spans="1:9" x14ac:dyDescent="0.3">
      <c r="A246" s="173"/>
      <c r="B246" s="181"/>
      <c r="C246" s="175"/>
      <c r="D246" s="153"/>
      <c r="E246" s="153"/>
      <c r="F246" s="10" t="s">
        <v>191</v>
      </c>
      <c r="G246" s="14">
        <v>38000000</v>
      </c>
      <c r="H246" s="66"/>
      <c r="I246" s="14"/>
    </row>
    <row r="247" spans="1:9" ht="66" x14ac:dyDescent="0.3">
      <c r="A247" s="102" t="s">
        <v>14</v>
      </c>
      <c r="B247" s="120" t="s">
        <v>209</v>
      </c>
      <c r="C247" s="118"/>
      <c r="D247" s="118"/>
      <c r="E247" s="118"/>
      <c r="F247" s="105"/>
      <c r="G247" s="106">
        <f>SUM(G248:G249)</f>
        <v>180279241</v>
      </c>
      <c r="H247" s="64"/>
      <c r="I247" s="7"/>
    </row>
    <row r="248" spans="1:9" ht="63.75" customHeight="1" x14ac:dyDescent="0.3">
      <c r="A248" s="173" t="s">
        <v>16</v>
      </c>
      <c r="B248" s="181" t="s">
        <v>210</v>
      </c>
      <c r="C248" s="142">
        <v>2021006860149</v>
      </c>
      <c r="D248" s="152" t="s">
        <v>498</v>
      </c>
      <c r="E248" s="152">
        <v>13</v>
      </c>
      <c r="F248" s="10" t="s">
        <v>191</v>
      </c>
      <c r="G248" s="14">
        <v>60000000</v>
      </c>
      <c r="H248" s="66"/>
      <c r="I248" s="14"/>
    </row>
    <row r="249" spans="1:9" x14ac:dyDescent="0.3">
      <c r="A249" s="173"/>
      <c r="B249" s="181"/>
      <c r="C249" s="142"/>
      <c r="D249" s="150"/>
      <c r="E249" s="150"/>
      <c r="F249" s="10" t="s">
        <v>211</v>
      </c>
      <c r="G249" s="14">
        <v>120279241</v>
      </c>
      <c r="H249" s="66"/>
      <c r="I249" s="14"/>
    </row>
    <row r="250" spans="1:9" ht="66" x14ac:dyDescent="0.3">
      <c r="A250" s="102" t="s">
        <v>14</v>
      </c>
      <c r="B250" s="120" t="s">
        <v>212</v>
      </c>
      <c r="C250" s="118"/>
      <c r="D250" s="118"/>
      <c r="E250" s="118"/>
      <c r="F250" s="105"/>
      <c r="G250" s="106">
        <f>+G251+G252+G253+G254+G255+G256</f>
        <v>195000000</v>
      </c>
      <c r="H250" s="64"/>
      <c r="I250" s="7"/>
    </row>
    <row r="251" spans="1:9" ht="76.5" customHeight="1" x14ac:dyDescent="0.3">
      <c r="A251" s="173" t="s">
        <v>16</v>
      </c>
      <c r="B251" s="181" t="s">
        <v>213</v>
      </c>
      <c r="C251" s="175">
        <v>2020006860054</v>
      </c>
      <c r="D251" s="151" t="s">
        <v>499</v>
      </c>
      <c r="E251" s="151">
        <v>1550</v>
      </c>
      <c r="F251" s="10" t="s">
        <v>25</v>
      </c>
      <c r="G251" s="23">
        <v>40000000</v>
      </c>
      <c r="H251" s="73"/>
      <c r="I251" s="23"/>
    </row>
    <row r="252" spans="1:9" x14ac:dyDescent="0.3">
      <c r="A252" s="173"/>
      <c r="B252" s="181"/>
      <c r="C252" s="175"/>
      <c r="D252" s="150"/>
      <c r="E252" s="150"/>
      <c r="F252" s="10" t="s">
        <v>191</v>
      </c>
      <c r="G252" s="14">
        <v>70000000</v>
      </c>
      <c r="H252" s="66"/>
      <c r="I252" s="14"/>
    </row>
    <row r="253" spans="1:9" ht="39" customHeight="1" x14ac:dyDescent="0.3">
      <c r="A253" s="173" t="s">
        <v>16</v>
      </c>
      <c r="B253" s="181" t="s">
        <v>214</v>
      </c>
      <c r="C253" s="142">
        <v>2021006860173</v>
      </c>
      <c r="D253" s="152" t="s">
        <v>499</v>
      </c>
      <c r="E253" s="152">
        <v>100</v>
      </c>
      <c r="F253" s="10" t="s">
        <v>25</v>
      </c>
      <c r="G253" s="23">
        <v>30000000</v>
      </c>
      <c r="H253" s="73"/>
      <c r="I253" s="23"/>
    </row>
    <row r="254" spans="1:9" ht="41.45" customHeight="1" x14ac:dyDescent="0.3">
      <c r="A254" s="173"/>
      <c r="B254" s="181"/>
      <c r="C254" s="142"/>
      <c r="D254" s="150"/>
      <c r="E254" s="150"/>
      <c r="F254" s="10" t="s">
        <v>211</v>
      </c>
      <c r="G254" s="14">
        <v>25000000</v>
      </c>
      <c r="H254" s="66"/>
      <c r="I254" s="14"/>
    </row>
    <row r="255" spans="1:9" ht="76.5" customHeight="1" x14ac:dyDescent="0.3">
      <c r="A255" s="173" t="s">
        <v>16</v>
      </c>
      <c r="B255" s="181" t="s">
        <v>215</v>
      </c>
      <c r="C255" s="175">
        <v>2020006860127</v>
      </c>
      <c r="D255" s="151" t="s">
        <v>500</v>
      </c>
      <c r="E255" s="151">
        <v>200</v>
      </c>
      <c r="F255" s="10" t="s">
        <v>25</v>
      </c>
      <c r="G255" s="23">
        <v>10000000</v>
      </c>
      <c r="H255" s="73"/>
      <c r="I255" s="23"/>
    </row>
    <row r="256" spans="1:9" x14ac:dyDescent="0.3">
      <c r="A256" s="173"/>
      <c r="B256" s="181"/>
      <c r="C256" s="175"/>
      <c r="D256" s="150"/>
      <c r="E256" s="150"/>
      <c r="F256" s="10" t="s">
        <v>191</v>
      </c>
      <c r="G256" s="14">
        <v>20000000</v>
      </c>
      <c r="H256" s="66"/>
      <c r="I256" s="14"/>
    </row>
    <row r="257" spans="1:9" ht="66" x14ac:dyDescent="0.3">
      <c r="A257" s="102" t="s">
        <v>14</v>
      </c>
      <c r="B257" s="120" t="s">
        <v>216</v>
      </c>
      <c r="C257" s="118"/>
      <c r="D257" s="118"/>
      <c r="E257" s="118"/>
      <c r="F257" s="105"/>
      <c r="G257" s="106">
        <f>SUM(G258:G259)</f>
        <v>80000000</v>
      </c>
      <c r="H257" s="64"/>
      <c r="I257" s="7"/>
    </row>
    <row r="258" spans="1:9" ht="39" customHeight="1" x14ac:dyDescent="0.3">
      <c r="A258" s="173" t="s">
        <v>16</v>
      </c>
      <c r="B258" s="181" t="s">
        <v>217</v>
      </c>
      <c r="C258" s="142">
        <v>2021006860139</v>
      </c>
      <c r="D258" s="152" t="s">
        <v>501</v>
      </c>
      <c r="E258" s="152">
        <v>10</v>
      </c>
      <c r="F258" s="10" t="s">
        <v>25</v>
      </c>
      <c r="G258" s="23">
        <v>50000000</v>
      </c>
      <c r="H258" s="73"/>
      <c r="I258" s="23"/>
    </row>
    <row r="259" spans="1:9" ht="41.45" customHeight="1" x14ac:dyDescent="0.3">
      <c r="A259" s="173"/>
      <c r="B259" s="181"/>
      <c r="C259" s="142"/>
      <c r="D259" s="150"/>
      <c r="E259" s="150"/>
      <c r="F259" s="10" t="s">
        <v>191</v>
      </c>
      <c r="G259" s="14">
        <v>30000000</v>
      </c>
      <c r="H259" s="66"/>
      <c r="I259" s="14"/>
    </row>
    <row r="260" spans="1:9" x14ac:dyDescent="0.3">
      <c r="A260" s="51" t="s">
        <v>10</v>
      </c>
      <c r="B260" s="52" t="s">
        <v>218</v>
      </c>
      <c r="C260" s="53"/>
      <c r="D260" s="53"/>
      <c r="E260" s="53"/>
      <c r="F260" s="54"/>
      <c r="G260" s="55">
        <f>+G261+G264</f>
        <v>46930972.221579999</v>
      </c>
      <c r="H260" s="64"/>
      <c r="I260" s="7"/>
    </row>
    <row r="261" spans="1:9" x14ac:dyDescent="0.3">
      <c r="A261" s="107" t="s">
        <v>12</v>
      </c>
      <c r="B261" s="108" t="s">
        <v>219</v>
      </c>
      <c r="C261" s="109"/>
      <c r="D261" s="109"/>
      <c r="E261" s="109"/>
      <c r="F261" s="108"/>
      <c r="G261" s="64">
        <f>+G262</f>
        <v>23465486.085790001</v>
      </c>
      <c r="H261" s="64"/>
      <c r="I261" s="7"/>
    </row>
    <row r="262" spans="1:9" ht="49.5" x14ac:dyDescent="0.3">
      <c r="A262" s="102" t="s">
        <v>14</v>
      </c>
      <c r="B262" s="120" t="s">
        <v>220</v>
      </c>
      <c r="C262" s="118"/>
      <c r="D262" s="118"/>
      <c r="E262" s="118"/>
      <c r="F262" s="105"/>
      <c r="G262" s="106">
        <f>+G263</f>
        <v>23465486.085790001</v>
      </c>
      <c r="H262" s="64"/>
      <c r="I262" s="47">
        <v>50000000</v>
      </c>
    </row>
    <row r="263" spans="1:9" ht="66" x14ac:dyDescent="0.3">
      <c r="A263" s="45" t="s">
        <v>16</v>
      </c>
      <c r="B263" s="10" t="s">
        <v>221</v>
      </c>
      <c r="C263" s="12"/>
      <c r="D263" s="85" t="s">
        <v>502</v>
      </c>
      <c r="E263" s="81">
        <v>35</v>
      </c>
      <c r="F263" s="10" t="s">
        <v>25</v>
      </c>
      <c r="G263" s="24">
        <v>23465486.085790001</v>
      </c>
      <c r="H263" s="74"/>
      <c r="I263" s="24"/>
    </row>
    <row r="264" spans="1:9" ht="33" x14ac:dyDescent="0.3">
      <c r="A264" s="107" t="s">
        <v>12</v>
      </c>
      <c r="B264" s="108" t="s">
        <v>222</v>
      </c>
      <c r="C264" s="117"/>
      <c r="D264" s="117"/>
      <c r="E264" s="117"/>
      <c r="F264" s="110"/>
      <c r="G264" s="64">
        <f>+G265</f>
        <v>23465486.135789998</v>
      </c>
      <c r="H264" s="64"/>
      <c r="I264" s="7"/>
    </row>
    <row r="265" spans="1:9" ht="49.5" x14ac:dyDescent="0.3">
      <c r="A265" s="102" t="s">
        <v>14</v>
      </c>
      <c r="B265" s="120" t="s">
        <v>223</v>
      </c>
      <c r="C265" s="118"/>
      <c r="D265" s="118"/>
      <c r="E265" s="118"/>
      <c r="F265" s="105"/>
      <c r="G265" s="106">
        <f>+G266</f>
        <v>23465486.135789998</v>
      </c>
      <c r="H265" s="64"/>
      <c r="I265" s="7"/>
    </row>
    <row r="266" spans="1:9" ht="99" x14ac:dyDescent="0.3">
      <c r="A266" s="45" t="s">
        <v>16</v>
      </c>
      <c r="B266" s="10" t="s">
        <v>224</v>
      </c>
      <c r="C266" s="12"/>
      <c r="D266" s="85" t="s">
        <v>597</v>
      </c>
      <c r="E266" s="81">
        <v>20</v>
      </c>
      <c r="F266" s="10" t="s">
        <v>25</v>
      </c>
      <c r="G266" s="24">
        <v>23465486.135789998</v>
      </c>
      <c r="H266" s="74"/>
      <c r="I266" s="60"/>
    </row>
    <row r="267" spans="1:9" s="9" customFormat="1" ht="33" x14ac:dyDescent="0.3">
      <c r="A267" s="113" t="s">
        <v>8</v>
      </c>
      <c r="B267" s="114" t="s">
        <v>225</v>
      </c>
      <c r="C267" s="115"/>
      <c r="D267" s="115"/>
      <c r="E267" s="115"/>
      <c r="F267" s="114"/>
      <c r="G267" s="116">
        <f>+G268+G279+G302</f>
        <v>3125899691.7799997</v>
      </c>
      <c r="H267" s="64">
        <v>3125899691.7800002</v>
      </c>
      <c r="I267" s="7"/>
    </row>
    <row r="268" spans="1:9" x14ac:dyDescent="0.3">
      <c r="A268" s="51" t="s">
        <v>10</v>
      </c>
      <c r="B268" s="52" t="s">
        <v>226</v>
      </c>
      <c r="C268" s="53"/>
      <c r="D268" s="53"/>
      <c r="E268" s="53"/>
      <c r="F268" s="54"/>
      <c r="G268" s="55">
        <f>+G269+G272+G276</f>
        <v>635178685</v>
      </c>
      <c r="H268" s="64">
        <v>635178685</v>
      </c>
      <c r="I268" s="7"/>
    </row>
    <row r="269" spans="1:9" ht="18" customHeight="1" x14ac:dyDescent="0.3">
      <c r="A269" s="107" t="s">
        <v>12</v>
      </c>
      <c r="B269" s="108" t="s">
        <v>227</v>
      </c>
      <c r="C269" s="109"/>
      <c r="D269" s="109"/>
      <c r="E269" s="109"/>
      <c r="F269" s="110"/>
      <c r="G269" s="64">
        <f>+G270</f>
        <v>117500000</v>
      </c>
      <c r="H269" s="64"/>
      <c r="I269" s="7"/>
    </row>
    <row r="270" spans="1:9" x14ac:dyDescent="0.3">
      <c r="A270" s="102" t="s">
        <v>14</v>
      </c>
      <c r="B270" s="103" t="s">
        <v>228</v>
      </c>
      <c r="C270" s="104"/>
      <c r="D270" s="104"/>
      <c r="E270" s="104"/>
      <c r="F270" s="105"/>
      <c r="G270" s="106">
        <f>+G271</f>
        <v>117500000</v>
      </c>
      <c r="H270" s="64"/>
      <c r="I270" s="7"/>
    </row>
    <row r="271" spans="1:9" ht="82.5" x14ac:dyDescent="0.3">
      <c r="A271" s="45" t="s">
        <v>16</v>
      </c>
      <c r="B271" s="10" t="s">
        <v>229</v>
      </c>
      <c r="C271" s="12">
        <v>2020006860042</v>
      </c>
      <c r="D271" s="85" t="s">
        <v>503</v>
      </c>
      <c r="E271" s="81">
        <v>4</v>
      </c>
      <c r="F271" s="10" t="s">
        <v>25</v>
      </c>
      <c r="G271" s="13">
        <v>117500000</v>
      </c>
      <c r="H271" s="65"/>
      <c r="I271" s="13"/>
    </row>
    <row r="272" spans="1:9" ht="37.5" customHeight="1" x14ac:dyDescent="0.3">
      <c r="A272" s="107" t="s">
        <v>12</v>
      </c>
      <c r="B272" s="108" t="s">
        <v>230</v>
      </c>
      <c r="C272" s="109"/>
      <c r="D272" s="109"/>
      <c r="E272" s="109"/>
      <c r="F272" s="110"/>
      <c r="G272" s="64">
        <f>+G273</f>
        <v>467678685</v>
      </c>
      <c r="H272" s="64"/>
      <c r="I272" s="7"/>
    </row>
    <row r="273" spans="1:9" ht="49.5" x14ac:dyDescent="0.3">
      <c r="A273" s="102" t="s">
        <v>14</v>
      </c>
      <c r="B273" s="103" t="s">
        <v>231</v>
      </c>
      <c r="C273" s="104"/>
      <c r="D273" s="104"/>
      <c r="E273" s="104"/>
      <c r="F273" s="105"/>
      <c r="G273" s="106">
        <f>+G274+G275</f>
        <v>467678685</v>
      </c>
      <c r="H273" s="64"/>
      <c r="I273" s="7"/>
    </row>
    <row r="274" spans="1:9" ht="66" x14ac:dyDescent="0.3">
      <c r="A274" s="45" t="s">
        <v>16</v>
      </c>
      <c r="B274" s="11" t="s">
        <v>232</v>
      </c>
      <c r="C274" s="12" t="s">
        <v>233</v>
      </c>
      <c r="D274" s="89" t="s">
        <v>504</v>
      </c>
      <c r="E274" s="81">
        <v>48</v>
      </c>
      <c r="F274" s="10" t="s">
        <v>234</v>
      </c>
      <c r="G274" s="13">
        <f>237455286+223399</f>
        <v>237678685</v>
      </c>
      <c r="H274" s="65"/>
      <c r="I274" s="13"/>
    </row>
    <row r="275" spans="1:9" ht="82.5" x14ac:dyDescent="0.3">
      <c r="A275" s="45" t="s">
        <v>16</v>
      </c>
      <c r="B275" s="11" t="s">
        <v>235</v>
      </c>
      <c r="C275" s="12">
        <v>2021006860069</v>
      </c>
      <c r="D275" s="89" t="s">
        <v>505</v>
      </c>
      <c r="E275" s="81">
        <v>48</v>
      </c>
      <c r="F275" s="10" t="s">
        <v>234</v>
      </c>
      <c r="G275" s="14">
        <v>230000000</v>
      </c>
      <c r="H275" s="66"/>
      <c r="I275" s="14"/>
    </row>
    <row r="276" spans="1:9" ht="49.5" x14ac:dyDescent="0.3">
      <c r="A276" s="107" t="s">
        <v>12</v>
      </c>
      <c r="B276" s="108" t="s">
        <v>236</v>
      </c>
      <c r="C276" s="109"/>
      <c r="D276" s="109"/>
      <c r="E276" s="109"/>
      <c r="F276" s="110"/>
      <c r="G276" s="64">
        <f>+G277</f>
        <v>50000000</v>
      </c>
      <c r="H276" s="64"/>
      <c r="I276" s="7"/>
    </row>
    <row r="277" spans="1:9" ht="33" x14ac:dyDescent="0.3">
      <c r="A277" s="102" t="s">
        <v>14</v>
      </c>
      <c r="B277" s="103" t="s">
        <v>237</v>
      </c>
      <c r="C277" s="104"/>
      <c r="D277" s="104"/>
      <c r="E277" s="104"/>
      <c r="F277" s="105"/>
      <c r="G277" s="106">
        <f>+G278</f>
        <v>50000000</v>
      </c>
      <c r="H277" s="64"/>
      <c r="I277" s="7"/>
    </row>
    <row r="278" spans="1:9" ht="66" x14ac:dyDescent="0.3">
      <c r="A278" s="45" t="s">
        <v>16</v>
      </c>
      <c r="B278" s="11" t="s">
        <v>238</v>
      </c>
      <c r="C278" s="16">
        <v>2021006860065</v>
      </c>
      <c r="D278" s="82" t="s">
        <v>506</v>
      </c>
      <c r="E278" s="82">
        <v>1</v>
      </c>
      <c r="F278" s="10" t="s">
        <v>25</v>
      </c>
      <c r="G278" s="23">
        <v>50000000</v>
      </c>
      <c r="H278" s="73"/>
      <c r="I278" s="23"/>
    </row>
    <row r="279" spans="1:9" x14ac:dyDescent="0.3">
      <c r="A279" s="51" t="s">
        <v>10</v>
      </c>
      <c r="B279" s="52" t="s">
        <v>239</v>
      </c>
      <c r="C279" s="53"/>
      <c r="D279" s="53"/>
      <c r="E279" s="53"/>
      <c r="F279" s="54"/>
      <c r="G279" s="55">
        <f>+G280+G296+G299</f>
        <v>948239031.73000002</v>
      </c>
      <c r="H279" s="64"/>
      <c r="I279" s="7"/>
    </row>
    <row r="280" spans="1:9" ht="49.5" x14ac:dyDescent="0.3">
      <c r="A280" s="107" t="s">
        <v>12</v>
      </c>
      <c r="B280" s="108" t="s">
        <v>240</v>
      </c>
      <c r="C280" s="109"/>
      <c r="D280" s="109"/>
      <c r="E280" s="109"/>
      <c r="F280" s="110"/>
      <c r="G280" s="64">
        <f>+G281+G283+G286+G288+G290+G292+G294</f>
        <v>918239031.73000002</v>
      </c>
      <c r="H280" s="64"/>
      <c r="I280" s="7"/>
    </row>
    <row r="281" spans="1:9" x14ac:dyDescent="0.3">
      <c r="A281" s="102" t="s">
        <v>14</v>
      </c>
      <c r="B281" s="103" t="s">
        <v>241</v>
      </c>
      <c r="C281" s="104"/>
      <c r="D281" s="104"/>
      <c r="E281" s="104"/>
      <c r="F281" s="105"/>
      <c r="G281" s="106">
        <f>+G282</f>
        <v>120000000</v>
      </c>
      <c r="H281" s="64"/>
      <c r="I281" s="7"/>
    </row>
    <row r="282" spans="1:9" ht="49.5" x14ac:dyDescent="0.3">
      <c r="A282" s="45" t="s">
        <v>16</v>
      </c>
      <c r="B282" s="11" t="s">
        <v>242</v>
      </c>
      <c r="C282" s="12">
        <v>2021006860075</v>
      </c>
      <c r="D282" s="89" t="s">
        <v>507</v>
      </c>
      <c r="E282" s="81">
        <v>120</v>
      </c>
      <c r="F282" s="10" t="s">
        <v>25</v>
      </c>
      <c r="G282" s="23">
        <v>120000000</v>
      </c>
      <c r="H282" s="73"/>
      <c r="I282" s="23"/>
    </row>
    <row r="283" spans="1:9" ht="82.5" x14ac:dyDescent="0.3">
      <c r="A283" s="102" t="s">
        <v>14</v>
      </c>
      <c r="B283" s="103" t="s">
        <v>243</v>
      </c>
      <c r="C283" s="104"/>
      <c r="D283" s="104"/>
      <c r="E283" s="104"/>
      <c r="F283" s="105"/>
      <c r="G283" s="106">
        <f>+G284+G285</f>
        <v>455239031.73000002</v>
      </c>
      <c r="H283" s="64"/>
      <c r="I283" s="7"/>
    </row>
    <row r="284" spans="1:9" ht="30" customHeight="1" x14ac:dyDescent="0.3">
      <c r="A284" s="173" t="s">
        <v>16</v>
      </c>
      <c r="B284" s="181" t="s">
        <v>244</v>
      </c>
      <c r="C284" s="142" t="s">
        <v>245</v>
      </c>
      <c r="D284" s="153" t="s">
        <v>507</v>
      </c>
      <c r="E284" s="153">
        <v>1115</v>
      </c>
      <c r="F284" s="10" t="s">
        <v>25</v>
      </c>
      <c r="G284" s="23">
        <v>121051614.73000002</v>
      </c>
      <c r="H284" s="73"/>
      <c r="I284" s="23"/>
    </row>
    <row r="285" spans="1:9" ht="33" x14ac:dyDescent="0.3">
      <c r="A285" s="173"/>
      <c r="B285" s="181"/>
      <c r="C285" s="142"/>
      <c r="D285" s="153"/>
      <c r="E285" s="153"/>
      <c r="F285" s="10" t="s">
        <v>246</v>
      </c>
      <c r="G285" s="14">
        <v>334187417</v>
      </c>
      <c r="H285" s="66"/>
      <c r="I285" s="14"/>
    </row>
    <row r="286" spans="1:9" ht="49.5" x14ac:dyDescent="0.3">
      <c r="A286" s="102" t="s">
        <v>14</v>
      </c>
      <c r="B286" s="103" t="s">
        <v>247</v>
      </c>
      <c r="C286" s="104"/>
      <c r="D286" s="104"/>
      <c r="E286" s="104"/>
      <c r="F286" s="105"/>
      <c r="G286" s="106">
        <f>+G287</f>
        <v>50000000</v>
      </c>
      <c r="H286" s="64"/>
      <c r="I286" s="7"/>
    </row>
    <row r="287" spans="1:9" ht="82.5" x14ac:dyDescent="0.3">
      <c r="A287" s="45" t="s">
        <v>16</v>
      </c>
      <c r="B287" s="11" t="s">
        <v>248</v>
      </c>
      <c r="C287" s="16">
        <v>2021006860138</v>
      </c>
      <c r="D287" s="82" t="s">
        <v>520</v>
      </c>
      <c r="E287" s="82">
        <v>5</v>
      </c>
      <c r="F287" s="10" t="s">
        <v>25</v>
      </c>
      <c r="G287" s="23">
        <v>50000000</v>
      </c>
      <c r="H287" s="73"/>
      <c r="I287" s="23"/>
    </row>
    <row r="288" spans="1:9" ht="33" x14ac:dyDescent="0.3">
      <c r="A288" s="102" t="s">
        <v>14</v>
      </c>
      <c r="B288" s="103" t="s">
        <v>249</v>
      </c>
      <c r="C288" s="104"/>
      <c r="D288" s="104"/>
      <c r="E288" s="104"/>
      <c r="F288" s="105"/>
      <c r="G288" s="106">
        <f>+G289</f>
        <v>33000000</v>
      </c>
      <c r="H288" s="64"/>
      <c r="I288" s="7"/>
    </row>
    <row r="289" spans="1:9" ht="66" x14ac:dyDescent="0.3">
      <c r="A289" s="45" t="s">
        <v>16</v>
      </c>
      <c r="B289" s="11" t="s">
        <v>412</v>
      </c>
      <c r="C289" s="16">
        <v>2021006860074</v>
      </c>
      <c r="D289" s="82" t="s">
        <v>507</v>
      </c>
      <c r="E289" s="82">
        <v>15</v>
      </c>
      <c r="F289" s="10" t="s">
        <v>25</v>
      </c>
      <c r="G289" s="23">
        <v>33000000</v>
      </c>
      <c r="H289" s="73"/>
      <c r="I289" s="23"/>
    </row>
    <row r="290" spans="1:9" ht="33" x14ac:dyDescent="0.3">
      <c r="A290" s="102" t="s">
        <v>14</v>
      </c>
      <c r="B290" s="103" t="s">
        <v>250</v>
      </c>
      <c r="C290" s="104"/>
      <c r="D290" s="104"/>
      <c r="E290" s="104"/>
      <c r="F290" s="105"/>
      <c r="G290" s="106">
        <f>+G291</f>
        <v>100000000</v>
      </c>
      <c r="H290" s="64"/>
      <c r="I290" s="7"/>
    </row>
    <row r="291" spans="1:9" ht="49.5" x14ac:dyDescent="0.3">
      <c r="A291" s="45" t="s">
        <v>16</v>
      </c>
      <c r="B291" s="11" t="s">
        <v>251</v>
      </c>
      <c r="C291" s="16">
        <v>2021006860084</v>
      </c>
      <c r="D291" s="82" t="s">
        <v>507</v>
      </c>
      <c r="E291" s="82">
        <v>93</v>
      </c>
      <c r="F291" s="10" t="s">
        <v>25</v>
      </c>
      <c r="G291" s="23">
        <v>100000000</v>
      </c>
      <c r="H291" s="73"/>
      <c r="I291" s="23"/>
    </row>
    <row r="292" spans="1:9" ht="33" x14ac:dyDescent="0.3">
      <c r="A292" s="102" t="s">
        <v>14</v>
      </c>
      <c r="B292" s="103" t="s">
        <v>252</v>
      </c>
      <c r="C292" s="104"/>
      <c r="D292" s="104"/>
      <c r="E292" s="104"/>
      <c r="F292" s="105"/>
      <c r="G292" s="106">
        <f>+G293</f>
        <v>80000000</v>
      </c>
      <c r="H292" s="64"/>
      <c r="I292" s="7"/>
    </row>
    <row r="293" spans="1:9" ht="99" x14ac:dyDescent="0.3">
      <c r="A293" s="45" t="s">
        <v>16</v>
      </c>
      <c r="B293" s="11" t="s">
        <v>253</v>
      </c>
      <c r="C293" s="12" t="s">
        <v>254</v>
      </c>
      <c r="D293" s="82" t="s">
        <v>508</v>
      </c>
      <c r="E293" s="81">
        <v>73</v>
      </c>
      <c r="F293" s="10" t="s">
        <v>25</v>
      </c>
      <c r="G293" s="23">
        <v>80000000</v>
      </c>
      <c r="H293" s="73"/>
      <c r="I293" s="23"/>
    </row>
    <row r="294" spans="1:9" ht="49.5" x14ac:dyDescent="0.3">
      <c r="A294" s="102" t="s">
        <v>14</v>
      </c>
      <c r="B294" s="103" t="s">
        <v>255</v>
      </c>
      <c r="C294" s="104"/>
      <c r="D294" s="104"/>
      <c r="E294" s="104"/>
      <c r="F294" s="105"/>
      <c r="G294" s="106">
        <f>+G295</f>
        <v>80000000</v>
      </c>
      <c r="H294" s="64"/>
      <c r="I294" s="7"/>
    </row>
    <row r="295" spans="1:9" ht="115.5" x14ac:dyDescent="0.3">
      <c r="A295" s="45" t="s">
        <v>16</v>
      </c>
      <c r="B295" s="11" t="s">
        <v>256</v>
      </c>
      <c r="C295" s="12" t="s">
        <v>257</v>
      </c>
      <c r="D295" s="89" t="s">
        <v>507</v>
      </c>
      <c r="E295" s="81">
        <v>32</v>
      </c>
      <c r="F295" s="10" t="s">
        <v>25</v>
      </c>
      <c r="G295" s="23">
        <v>80000000</v>
      </c>
      <c r="H295" s="73"/>
      <c r="I295" s="23"/>
    </row>
    <row r="296" spans="1:9" x14ac:dyDescent="0.3">
      <c r="A296" s="107" t="s">
        <v>12</v>
      </c>
      <c r="B296" s="108" t="s">
        <v>258</v>
      </c>
      <c r="C296" s="109"/>
      <c r="D296" s="109"/>
      <c r="E296" s="109"/>
      <c r="F296" s="110"/>
      <c r="G296" s="64">
        <f>+G297</f>
        <v>20000000</v>
      </c>
      <c r="H296" s="64"/>
      <c r="I296" s="7"/>
    </row>
    <row r="297" spans="1:9" ht="49.5" x14ac:dyDescent="0.3">
      <c r="A297" s="102" t="s">
        <v>14</v>
      </c>
      <c r="B297" s="103" t="s">
        <v>259</v>
      </c>
      <c r="C297" s="104"/>
      <c r="D297" s="104"/>
      <c r="E297" s="104"/>
      <c r="F297" s="105"/>
      <c r="G297" s="106">
        <f>+G298</f>
        <v>20000000</v>
      </c>
      <c r="H297" s="64"/>
      <c r="I297" s="7"/>
    </row>
    <row r="298" spans="1:9" ht="49.5" x14ac:dyDescent="0.3">
      <c r="A298" s="45" t="s">
        <v>16</v>
      </c>
      <c r="B298" s="11" t="s">
        <v>260</v>
      </c>
      <c r="C298" s="16">
        <v>2021006860064</v>
      </c>
      <c r="D298" s="82" t="s">
        <v>507</v>
      </c>
      <c r="E298" s="82">
        <v>5</v>
      </c>
      <c r="F298" s="10" t="s">
        <v>25</v>
      </c>
      <c r="G298" s="23">
        <v>20000000</v>
      </c>
      <c r="H298" s="73"/>
      <c r="I298" s="23"/>
    </row>
    <row r="299" spans="1:9" x14ac:dyDescent="0.3">
      <c r="A299" s="107" t="s">
        <v>12</v>
      </c>
      <c r="B299" s="108" t="s">
        <v>261</v>
      </c>
      <c r="C299" s="109"/>
      <c r="D299" s="109"/>
      <c r="E299" s="109"/>
      <c r="F299" s="110"/>
      <c r="G299" s="64">
        <f>+G300</f>
        <v>10000000</v>
      </c>
      <c r="H299" s="64"/>
      <c r="I299" s="7"/>
    </row>
    <row r="300" spans="1:9" ht="49.5" x14ac:dyDescent="0.3">
      <c r="A300" s="102" t="s">
        <v>14</v>
      </c>
      <c r="B300" s="103" t="s">
        <v>262</v>
      </c>
      <c r="C300" s="104"/>
      <c r="D300" s="104"/>
      <c r="E300" s="104"/>
      <c r="F300" s="105"/>
      <c r="G300" s="106">
        <f>+G301</f>
        <v>10000000</v>
      </c>
      <c r="H300" s="64"/>
      <c r="I300" s="7"/>
    </row>
    <row r="301" spans="1:9" ht="66" x14ac:dyDescent="0.3">
      <c r="A301" s="45" t="s">
        <v>16</v>
      </c>
      <c r="B301" s="25" t="s">
        <v>263</v>
      </c>
      <c r="C301" s="16">
        <v>2021006860105</v>
      </c>
      <c r="D301" s="82" t="s">
        <v>507</v>
      </c>
      <c r="E301" s="82">
        <v>4</v>
      </c>
      <c r="F301" s="10" t="s">
        <v>25</v>
      </c>
      <c r="G301" s="23">
        <v>10000000</v>
      </c>
      <c r="H301" s="73"/>
      <c r="I301" s="23"/>
    </row>
    <row r="302" spans="1:9" x14ac:dyDescent="0.3">
      <c r="A302" s="51" t="s">
        <v>10</v>
      </c>
      <c r="B302" s="52" t="s">
        <v>264</v>
      </c>
      <c r="C302" s="53"/>
      <c r="D302" s="53"/>
      <c r="E302" s="53"/>
      <c r="F302" s="54"/>
      <c r="G302" s="55">
        <f>+G303+G313+G317+G321</f>
        <v>1542481975.05</v>
      </c>
      <c r="H302" s="64"/>
      <c r="I302" s="7">
        <v>1542481975.05</v>
      </c>
    </row>
    <row r="303" spans="1:9" ht="33" x14ac:dyDescent="0.3">
      <c r="A303" s="107" t="s">
        <v>12</v>
      </c>
      <c r="B303" s="108" t="s">
        <v>265</v>
      </c>
      <c r="C303" s="109"/>
      <c r="D303" s="109"/>
      <c r="E303" s="109"/>
      <c r="F303" s="110"/>
      <c r="G303" s="64">
        <f>+G304+G306+G308+G311</f>
        <v>409901384.05000001</v>
      </c>
      <c r="H303" s="64"/>
      <c r="I303" s="7"/>
    </row>
    <row r="304" spans="1:9" ht="49.5" x14ac:dyDescent="0.3">
      <c r="A304" s="56" t="s">
        <v>14</v>
      </c>
      <c r="B304" s="57" t="s">
        <v>266</v>
      </c>
      <c r="C304" s="58"/>
      <c r="D304" s="58"/>
      <c r="E304" s="58"/>
      <c r="F304" s="101"/>
      <c r="G304" s="59">
        <f>+G305</f>
        <v>181705200</v>
      </c>
      <c r="H304" s="64"/>
      <c r="I304" s="7"/>
    </row>
    <row r="305" spans="1:9" ht="82.5" x14ac:dyDescent="0.3">
      <c r="A305" s="45" t="s">
        <v>16</v>
      </c>
      <c r="B305" s="11" t="s">
        <v>267</v>
      </c>
      <c r="C305" s="16">
        <v>2021006860089</v>
      </c>
      <c r="D305" s="82" t="s">
        <v>444</v>
      </c>
      <c r="E305" s="82">
        <v>55</v>
      </c>
      <c r="F305" s="10" t="s">
        <v>25</v>
      </c>
      <c r="G305" s="23">
        <v>181705200</v>
      </c>
      <c r="H305" s="73"/>
      <c r="I305" s="42"/>
    </row>
    <row r="306" spans="1:9" ht="49.5" x14ac:dyDescent="0.3">
      <c r="A306" s="56" t="s">
        <v>14</v>
      </c>
      <c r="B306" s="57" t="s">
        <v>268</v>
      </c>
      <c r="C306" s="58"/>
      <c r="D306" s="58"/>
      <c r="E306" s="58"/>
      <c r="F306" s="101"/>
      <c r="G306" s="59">
        <f>+G307</f>
        <v>13196184.050000001</v>
      </c>
      <c r="H306" s="64"/>
      <c r="I306" s="7"/>
    </row>
    <row r="307" spans="1:9" ht="99" x14ac:dyDescent="0.3">
      <c r="A307" s="45" t="s">
        <v>16</v>
      </c>
      <c r="B307" s="11" t="s">
        <v>269</v>
      </c>
      <c r="C307" s="16">
        <v>2021006860070</v>
      </c>
      <c r="D307" s="82" t="s">
        <v>445</v>
      </c>
      <c r="E307" s="82">
        <v>2</v>
      </c>
      <c r="F307" s="10" t="s">
        <v>25</v>
      </c>
      <c r="G307" s="23">
        <v>13196184.050000001</v>
      </c>
      <c r="H307" s="73"/>
      <c r="I307" s="23"/>
    </row>
    <row r="308" spans="1:9" ht="66" x14ac:dyDescent="0.3">
      <c r="A308" s="56" t="s">
        <v>14</v>
      </c>
      <c r="B308" s="57" t="s">
        <v>270</v>
      </c>
      <c r="C308" s="58"/>
      <c r="D308" s="58"/>
      <c r="E308" s="58"/>
      <c r="F308" s="101"/>
      <c r="G308" s="59">
        <v>185000000</v>
      </c>
      <c r="H308" s="64"/>
      <c r="I308" s="7"/>
    </row>
    <row r="309" spans="1:9" ht="99" x14ac:dyDescent="0.3">
      <c r="A309" s="45" t="s">
        <v>16</v>
      </c>
      <c r="B309" s="10" t="s">
        <v>271</v>
      </c>
      <c r="C309" s="16">
        <v>2021006860052</v>
      </c>
      <c r="D309" s="85" t="s">
        <v>446</v>
      </c>
      <c r="E309" s="85">
        <v>7</v>
      </c>
      <c r="F309" s="10" t="s">
        <v>25</v>
      </c>
      <c r="G309" s="23">
        <v>100000000</v>
      </c>
      <c r="H309" s="73"/>
      <c r="I309" s="23"/>
    </row>
    <row r="310" spans="1:9" ht="66" x14ac:dyDescent="0.3">
      <c r="A310" s="45" t="s">
        <v>16</v>
      </c>
      <c r="B310" s="11" t="s">
        <v>272</v>
      </c>
      <c r="C310" s="16">
        <v>2021006860092</v>
      </c>
      <c r="D310" s="82" t="s">
        <v>447</v>
      </c>
      <c r="E310" s="82">
        <v>1</v>
      </c>
      <c r="F310" s="10" t="s">
        <v>25</v>
      </c>
      <c r="G310" s="23">
        <v>85000000</v>
      </c>
      <c r="H310" s="73"/>
      <c r="I310" s="23"/>
    </row>
    <row r="311" spans="1:9" ht="49.5" x14ac:dyDescent="0.3">
      <c r="A311" s="56" t="s">
        <v>14</v>
      </c>
      <c r="B311" s="57" t="s">
        <v>273</v>
      </c>
      <c r="C311" s="58"/>
      <c r="D311" s="58"/>
      <c r="E311" s="58"/>
      <c r="F311" s="101"/>
      <c r="G311" s="59">
        <f>+G312</f>
        <v>30000000</v>
      </c>
      <c r="H311" s="64"/>
      <c r="I311" s="7"/>
    </row>
    <row r="312" spans="1:9" ht="66" x14ac:dyDescent="0.3">
      <c r="A312" s="45" t="s">
        <v>16</v>
      </c>
      <c r="B312" s="11" t="s">
        <v>274</v>
      </c>
      <c r="C312" s="12">
        <v>2021006860192</v>
      </c>
      <c r="D312" s="89" t="s">
        <v>448</v>
      </c>
      <c r="E312" s="81">
        <v>1</v>
      </c>
      <c r="F312" s="10" t="s">
        <v>25</v>
      </c>
      <c r="G312" s="23">
        <v>30000000</v>
      </c>
      <c r="H312" s="73"/>
      <c r="I312" s="23"/>
    </row>
    <row r="313" spans="1:9" ht="33" x14ac:dyDescent="0.3">
      <c r="A313" s="107" t="s">
        <v>12</v>
      </c>
      <c r="B313" s="108" t="s">
        <v>275</v>
      </c>
      <c r="C313" s="109"/>
      <c r="D313" s="109"/>
      <c r="E313" s="109"/>
      <c r="F313" s="110"/>
      <c r="G313" s="64">
        <f>+G314</f>
        <v>160000000</v>
      </c>
      <c r="H313" s="64"/>
      <c r="I313" s="7"/>
    </row>
    <row r="314" spans="1:9" ht="49.5" x14ac:dyDescent="0.3">
      <c r="A314" s="56" t="s">
        <v>14</v>
      </c>
      <c r="B314" s="57" t="s">
        <v>276</v>
      </c>
      <c r="C314" s="58"/>
      <c r="D314" s="58"/>
      <c r="E314" s="58"/>
      <c r="F314" s="101"/>
      <c r="G314" s="59">
        <f>+G315+G316</f>
        <v>160000000</v>
      </c>
      <c r="H314" s="64"/>
      <c r="I314" s="7"/>
    </row>
    <row r="315" spans="1:9" ht="82.5" x14ac:dyDescent="0.3">
      <c r="A315" s="45" t="s">
        <v>16</v>
      </c>
      <c r="B315" s="11" t="s">
        <v>277</v>
      </c>
      <c r="C315" s="12">
        <v>202100680017</v>
      </c>
      <c r="D315" s="89" t="s">
        <v>449</v>
      </c>
      <c r="E315" s="81">
        <v>50</v>
      </c>
      <c r="F315" s="10" t="s">
        <v>25</v>
      </c>
      <c r="G315" s="23">
        <v>80000000</v>
      </c>
      <c r="H315" s="73"/>
      <c r="I315" s="23"/>
    </row>
    <row r="316" spans="1:9" ht="66" x14ac:dyDescent="0.3">
      <c r="A316" s="45" t="s">
        <v>16</v>
      </c>
      <c r="B316" s="11" t="s">
        <v>414</v>
      </c>
      <c r="C316" s="12">
        <v>202100680129</v>
      </c>
      <c r="D316" s="89" t="s">
        <v>449</v>
      </c>
      <c r="E316" s="89">
        <v>52</v>
      </c>
      <c r="F316" s="10" t="s">
        <v>25</v>
      </c>
      <c r="G316" s="23">
        <v>80000000</v>
      </c>
      <c r="H316" s="73"/>
      <c r="I316" s="23"/>
    </row>
    <row r="317" spans="1:9" x14ac:dyDescent="0.3">
      <c r="A317" s="107" t="s">
        <v>12</v>
      </c>
      <c r="B317" s="108" t="s">
        <v>278</v>
      </c>
      <c r="C317" s="109"/>
      <c r="D317" s="109"/>
      <c r="E317" s="109"/>
      <c r="F317" s="110"/>
      <c r="G317" s="64">
        <f>+G318+G319</f>
        <v>100000000</v>
      </c>
      <c r="H317" s="64"/>
      <c r="I317" s="7"/>
    </row>
    <row r="318" spans="1:9" ht="82.5" x14ac:dyDescent="0.3">
      <c r="A318" s="45" t="s">
        <v>16</v>
      </c>
      <c r="B318" s="11" t="s">
        <v>279</v>
      </c>
      <c r="C318" s="16">
        <v>2021006860087</v>
      </c>
      <c r="D318" s="89" t="s">
        <v>450</v>
      </c>
      <c r="E318" s="89">
        <v>8</v>
      </c>
      <c r="F318" s="10" t="s">
        <v>25</v>
      </c>
      <c r="G318" s="23">
        <v>80000000</v>
      </c>
      <c r="H318" s="73"/>
      <c r="I318" s="23"/>
    </row>
    <row r="319" spans="1:9" ht="33" x14ac:dyDescent="0.3">
      <c r="A319" s="102" t="s">
        <v>14</v>
      </c>
      <c r="B319" s="103" t="s">
        <v>280</v>
      </c>
      <c r="C319" s="104"/>
      <c r="D319" s="104"/>
      <c r="E319" s="104"/>
      <c r="F319" s="105"/>
      <c r="G319" s="106">
        <f>+G320</f>
        <v>20000000</v>
      </c>
      <c r="H319" s="64"/>
      <c r="I319" s="7"/>
    </row>
    <row r="320" spans="1:9" ht="66" x14ac:dyDescent="0.3">
      <c r="A320" s="45" t="s">
        <v>16</v>
      </c>
      <c r="B320" s="11" t="s">
        <v>281</v>
      </c>
      <c r="C320" s="16">
        <v>2021006860096</v>
      </c>
      <c r="D320" s="89" t="s">
        <v>450</v>
      </c>
      <c r="E320" s="89">
        <v>2</v>
      </c>
      <c r="F320" s="10" t="s">
        <v>25</v>
      </c>
      <c r="G320" s="23">
        <v>20000000</v>
      </c>
      <c r="H320" s="73"/>
      <c r="I320" s="23"/>
    </row>
    <row r="321" spans="1:9" x14ac:dyDescent="0.3">
      <c r="A321" s="107" t="s">
        <v>12</v>
      </c>
      <c r="B321" s="108" t="s">
        <v>282</v>
      </c>
      <c r="C321" s="109"/>
      <c r="D321" s="109"/>
      <c r="E321" s="109"/>
      <c r="F321" s="110"/>
      <c r="G321" s="64">
        <f>+G324+G322</f>
        <v>872580591</v>
      </c>
      <c r="H321" s="64"/>
      <c r="I321" s="7"/>
    </row>
    <row r="322" spans="1:9" ht="49.5" x14ac:dyDescent="0.3">
      <c r="A322" s="102" t="s">
        <v>14</v>
      </c>
      <c r="B322" s="103" t="s">
        <v>283</v>
      </c>
      <c r="C322" s="104"/>
      <c r="D322" s="104"/>
      <c r="E322" s="104"/>
      <c r="F322" s="105"/>
      <c r="G322" s="106">
        <f>+G323</f>
        <v>110000000</v>
      </c>
      <c r="H322" s="64"/>
      <c r="I322" s="7"/>
    </row>
    <row r="323" spans="1:9" ht="99" x14ac:dyDescent="0.3">
      <c r="A323" s="45" t="s">
        <v>16</v>
      </c>
      <c r="B323" s="11" t="s">
        <v>284</v>
      </c>
      <c r="C323" s="12">
        <v>2021006860081</v>
      </c>
      <c r="D323" s="89" t="s">
        <v>451</v>
      </c>
      <c r="E323" s="89">
        <v>2</v>
      </c>
      <c r="F323" s="10" t="s">
        <v>285</v>
      </c>
      <c r="G323" s="14">
        <v>110000000</v>
      </c>
      <c r="H323" s="66"/>
      <c r="I323" s="14"/>
    </row>
    <row r="324" spans="1:9" x14ac:dyDescent="0.3">
      <c r="A324" s="56" t="s">
        <v>14</v>
      </c>
      <c r="B324" s="57" t="s">
        <v>286</v>
      </c>
      <c r="C324" s="58"/>
      <c r="D324" s="58"/>
      <c r="E324" s="58"/>
      <c r="F324" s="101"/>
      <c r="G324" s="59">
        <f>+G325</f>
        <v>762580591</v>
      </c>
      <c r="H324" s="64"/>
      <c r="I324" s="7"/>
    </row>
    <row r="325" spans="1:9" ht="115.5" x14ac:dyDescent="0.3">
      <c r="A325" s="45" t="s">
        <v>16</v>
      </c>
      <c r="B325" s="11" t="s">
        <v>287</v>
      </c>
      <c r="C325" s="12">
        <v>2021006860178</v>
      </c>
      <c r="D325" s="89" t="s">
        <v>451</v>
      </c>
      <c r="E325" s="89">
        <v>1</v>
      </c>
      <c r="F325" s="10" t="s">
        <v>285</v>
      </c>
      <c r="G325" s="14">
        <v>762580591</v>
      </c>
      <c r="H325" s="66"/>
      <c r="I325" s="14"/>
    </row>
    <row r="326" spans="1:9" x14ac:dyDescent="0.3">
      <c r="A326" s="113" t="s">
        <v>8</v>
      </c>
      <c r="B326" s="114" t="s">
        <v>288</v>
      </c>
      <c r="C326" s="115"/>
      <c r="D326" s="115"/>
      <c r="E326" s="115"/>
      <c r="F326" s="114"/>
      <c r="G326" s="116">
        <f>+G327+G352</f>
        <v>4780458944.3862305</v>
      </c>
      <c r="H326" s="64">
        <v>4780458944.3900003</v>
      </c>
      <c r="I326" s="7">
        <v>4780458944.3900003</v>
      </c>
    </row>
    <row r="327" spans="1:9" ht="33" x14ac:dyDescent="0.3">
      <c r="A327" s="51" t="s">
        <v>10</v>
      </c>
      <c r="B327" s="52" t="s">
        <v>289</v>
      </c>
      <c r="C327" s="53"/>
      <c r="D327" s="53"/>
      <c r="E327" s="53"/>
      <c r="F327" s="54"/>
      <c r="G327" s="55">
        <f>+G328+G337+G345+G348</f>
        <v>1719377892.2526312</v>
      </c>
      <c r="H327" s="64">
        <v>1719377892.25</v>
      </c>
      <c r="I327" s="7"/>
    </row>
    <row r="328" spans="1:9" x14ac:dyDescent="0.3">
      <c r="A328" s="107" t="s">
        <v>12</v>
      </c>
      <c r="B328" s="108" t="s">
        <v>290</v>
      </c>
      <c r="C328" s="109"/>
      <c r="D328" s="109"/>
      <c r="E328" s="109"/>
      <c r="F328" s="110"/>
      <c r="G328" s="64">
        <f>+G329+G332+G334</f>
        <v>1511383641.8762052</v>
      </c>
      <c r="H328" s="64"/>
      <c r="I328" s="7"/>
    </row>
    <row r="329" spans="1:9" x14ac:dyDescent="0.3">
      <c r="A329" s="56" t="s">
        <v>14</v>
      </c>
      <c r="B329" s="57" t="s">
        <v>291</v>
      </c>
      <c r="C329" s="58"/>
      <c r="D329" s="58"/>
      <c r="E329" s="58"/>
      <c r="F329" s="101"/>
      <c r="G329" s="59">
        <f>+G330+G331</f>
        <v>107818684.829928</v>
      </c>
      <c r="H329" s="64"/>
      <c r="I329" s="7"/>
    </row>
    <row r="330" spans="1:9" ht="115.5" x14ac:dyDescent="0.3">
      <c r="A330" s="45" t="s">
        <v>16</v>
      </c>
      <c r="B330" s="10" t="s">
        <v>292</v>
      </c>
      <c r="C330" s="12"/>
      <c r="D330" s="85" t="s">
        <v>509</v>
      </c>
      <c r="E330" s="81">
        <v>4</v>
      </c>
      <c r="F330" s="10" t="s">
        <v>293</v>
      </c>
      <c r="G330" s="14">
        <v>53909342.414963998</v>
      </c>
      <c r="H330" s="66"/>
      <c r="I330" s="14"/>
    </row>
    <row r="331" spans="1:9" ht="115.5" x14ac:dyDescent="0.3">
      <c r="A331" s="45" t="s">
        <v>16</v>
      </c>
      <c r="B331" s="10" t="s">
        <v>294</v>
      </c>
      <c r="C331" s="12"/>
      <c r="D331" s="85" t="s">
        <v>509</v>
      </c>
      <c r="E331" s="81">
        <v>4</v>
      </c>
      <c r="F331" s="10" t="s">
        <v>293</v>
      </c>
      <c r="G331" s="14">
        <v>53909342.414963998</v>
      </c>
      <c r="H331" s="66"/>
      <c r="I331" s="14"/>
    </row>
    <row r="332" spans="1:9" ht="33" x14ac:dyDescent="0.3">
      <c r="A332" s="102" t="s">
        <v>14</v>
      </c>
      <c r="B332" s="103" t="s">
        <v>295</v>
      </c>
      <c r="C332" s="104"/>
      <c r="D332" s="104"/>
      <c r="E332" s="104"/>
      <c r="F332" s="105"/>
      <c r="G332" s="106">
        <f>+G333</f>
        <v>17324723.518631998</v>
      </c>
      <c r="H332" s="64"/>
      <c r="I332" s="7"/>
    </row>
    <row r="333" spans="1:9" ht="82.5" x14ac:dyDescent="0.3">
      <c r="A333" s="45" t="s">
        <v>16</v>
      </c>
      <c r="B333" s="10" t="s">
        <v>296</v>
      </c>
      <c r="C333" s="12">
        <v>2021006860194</v>
      </c>
      <c r="D333" s="85" t="s">
        <v>521</v>
      </c>
      <c r="E333" s="81">
        <v>250</v>
      </c>
      <c r="F333" s="10" t="s">
        <v>25</v>
      </c>
      <c r="G333" s="23">
        <v>17324723.518631998</v>
      </c>
      <c r="H333" s="73"/>
      <c r="I333" s="23"/>
    </row>
    <row r="334" spans="1:9" ht="33" x14ac:dyDescent="0.3">
      <c r="A334" s="102" t="s">
        <v>14</v>
      </c>
      <c r="B334" s="103" t="s">
        <v>297</v>
      </c>
      <c r="C334" s="104"/>
      <c r="D334" s="104"/>
      <c r="E334" s="104"/>
      <c r="F334" s="105"/>
      <c r="G334" s="106">
        <f>+G335+G336</f>
        <v>1386240233.5276451</v>
      </c>
      <c r="H334" s="64"/>
      <c r="I334" s="7"/>
    </row>
    <row r="335" spans="1:9" ht="99" x14ac:dyDescent="0.3">
      <c r="A335" s="45" t="s">
        <v>16</v>
      </c>
      <c r="B335" s="26" t="s">
        <v>298</v>
      </c>
      <c r="C335" s="94">
        <v>2021006860152</v>
      </c>
      <c r="D335" s="93" t="s">
        <v>522</v>
      </c>
      <c r="E335" s="95">
        <v>800</v>
      </c>
      <c r="F335" s="10" t="s">
        <v>293</v>
      </c>
      <c r="G335" s="14">
        <v>231040038.92127421</v>
      </c>
      <c r="H335" s="66"/>
      <c r="I335" s="14"/>
    </row>
    <row r="336" spans="1:9" ht="99" x14ac:dyDescent="0.3">
      <c r="A336" s="45" t="s">
        <v>16</v>
      </c>
      <c r="B336" s="26" t="s">
        <v>299</v>
      </c>
      <c r="C336" s="94">
        <v>2021006860102</v>
      </c>
      <c r="D336" s="93" t="s">
        <v>523</v>
      </c>
      <c r="E336" s="95">
        <v>500</v>
      </c>
      <c r="F336" s="10" t="s">
        <v>293</v>
      </c>
      <c r="G336" s="14">
        <v>1155200194.6063709</v>
      </c>
      <c r="H336" s="66"/>
      <c r="I336" s="14"/>
    </row>
    <row r="337" spans="1:9" x14ac:dyDescent="0.3">
      <c r="A337" s="107" t="s">
        <v>12</v>
      </c>
      <c r="B337" s="108" t="s">
        <v>300</v>
      </c>
      <c r="C337" s="122"/>
      <c r="D337" s="109"/>
      <c r="E337" s="109"/>
      <c r="F337" s="110"/>
      <c r="G337" s="64">
        <f>+G338</f>
        <v>132554591.83473998</v>
      </c>
      <c r="H337" s="64"/>
      <c r="I337" s="7"/>
    </row>
    <row r="338" spans="1:9" ht="49.5" x14ac:dyDescent="0.3">
      <c r="A338" s="102" t="s">
        <v>14</v>
      </c>
      <c r="B338" s="103" t="s">
        <v>301</v>
      </c>
      <c r="C338" s="104"/>
      <c r="D338" s="104"/>
      <c r="E338" s="104"/>
      <c r="F338" s="105"/>
      <c r="G338" s="106">
        <f>+G339+G340+G341+G342+G343+G344</f>
        <v>132554591.83473998</v>
      </c>
      <c r="H338" s="64"/>
      <c r="I338" s="7"/>
    </row>
    <row r="339" spans="1:9" ht="115.5" x14ac:dyDescent="0.3">
      <c r="A339" s="45" t="s">
        <v>16</v>
      </c>
      <c r="B339" s="80" t="s">
        <v>302</v>
      </c>
      <c r="C339" s="94">
        <v>20210006860169</v>
      </c>
      <c r="D339" s="89" t="s">
        <v>510</v>
      </c>
      <c r="E339" s="95">
        <v>400</v>
      </c>
      <c r="F339" s="44" t="s">
        <v>25</v>
      </c>
      <c r="G339" s="23">
        <v>35747012.030106001</v>
      </c>
      <c r="H339" s="73"/>
      <c r="I339" s="23"/>
    </row>
    <row r="340" spans="1:9" ht="99" x14ac:dyDescent="0.3">
      <c r="A340" s="45" t="s">
        <v>16</v>
      </c>
      <c r="B340" s="11" t="s">
        <v>303</v>
      </c>
      <c r="C340" s="94">
        <v>2021006860228</v>
      </c>
      <c r="D340" s="89" t="s">
        <v>510</v>
      </c>
      <c r="E340" s="95">
        <v>25</v>
      </c>
      <c r="F340" s="10" t="s">
        <v>25</v>
      </c>
      <c r="G340" s="23">
        <v>6140762.8071579998</v>
      </c>
      <c r="H340" s="73"/>
      <c r="I340" s="23"/>
    </row>
    <row r="341" spans="1:9" ht="66" x14ac:dyDescent="0.3">
      <c r="A341" s="45" t="s">
        <v>16</v>
      </c>
      <c r="B341" s="11" t="s">
        <v>304</v>
      </c>
      <c r="C341" s="94">
        <v>2021006860231</v>
      </c>
      <c r="D341" s="89" t="s">
        <v>510</v>
      </c>
      <c r="E341" s="95">
        <v>577</v>
      </c>
      <c r="F341" s="10" t="s">
        <v>25</v>
      </c>
      <c r="G341" s="23">
        <v>34747012.170106001</v>
      </c>
      <c r="H341" s="73"/>
      <c r="I341" s="23"/>
    </row>
    <row r="342" spans="1:9" ht="148.5" x14ac:dyDescent="0.3">
      <c r="A342" s="45" t="s">
        <v>16</v>
      </c>
      <c r="B342" s="11" t="s">
        <v>305</v>
      </c>
      <c r="C342" s="94">
        <v>2021006860239</v>
      </c>
      <c r="D342" s="89" t="s">
        <v>510</v>
      </c>
      <c r="E342" s="95">
        <v>50</v>
      </c>
      <c r="F342" s="10" t="s">
        <v>25</v>
      </c>
      <c r="G342" s="23">
        <v>17324723.758632001</v>
      </c>
      <c r="H342" s="73"/>
      <c r="I342" s="23"/>
    </row>
    <row r="343" spans="1:9" ht="82.5" x14ac:dyDescent="0.3">
      <c r="A343" s="45" t="s">
        <v>16</v>
      </c>
      <c r="B343" s="11" t="s">
        <v>306</v>
      </c>
      <c r="C343" s="94">
        <v>2021006860161</v>
      </c>
      <c r="D343" s="89" t="s">
        <v>510</v>
      </c>
      <c r="E343" s="95">
        <v>150</v>
      </c>
      <c r="F343" s="10" t="s">
        <v>25</v>
      </c>
      <c r="G343" s="23">
        <v>23465486.635789998</v>
      </c>
      <c r="H343" s="73"/>
      <c r="I343" s="23"/>
    </row>
    <row r="344" spans="1:9" ht="49.5" x14ac:dyDescent="0.3">
      <c r="A344" s="45" t="s">
        <v>16</v>
      </c>
      <c r="B344" s="11" t="s">
        <v>307</v>
      </c>
      <c r="C344" s="94">
        <v>2021006860233</v>
      </c>
      <c r="D344" s="89" t="s">
        <v>510</v>
      </c>
      <c r="E344" s="95">
        <v>150</v>
      </c>
      <c r="F344" s="10" t="s">
        <v>25</v>
      </c>
      <c r="G344" s="23">
        <v>15129594.432947997</v>
      </c>
      <c r="H344" s="73"/>
      <c r="I344" s="23"/>
    </row>
    <row r="345" spans="1:9" x14ac:dyDescent="0.3">
      <c r="A345" s="107" t="s">
        <v>12</v>
      </c>
      <c r="B345" s="108" t="s">
        <v>308</v>
      </c>
      <c r="C345" s="122"/>
      <c r="D345" s="109"/>
      <c r="E345" s="109"/>
      <c r="F345" s="110"/>
      <c r="G345" s="64">
        <f>+G346</f>
        <v>23465486.735789999</v>
      </c>
      <c r="H345" s="64"/>
      <c r="I345" s="7"/>
    </row>
    <row r="346" spans="1:9" ht="33" x14ac:dyDescent="0.3">
      <c r="A346" s="102" t="s">
        <v>14</v>
      </c>
      <c r="B346" s="103" t="s">
        <v>309</v>
      </c>
      <c r="C346" s="123"/>
      <c r="D346" s="104"/>
      <c r="E346" s="104"/>
      <c r="F346" s="105"/>
      <c r="G346" s="106">
        <f>+G347</f>
        <v>23465486.735789999</v>
      </c>
      <c r="H346" s="64"/>
      <c r="I346" s="7"/>
    </row>
    <row r="347" spans="1:9" ht="81" customHeight="1" x14ac:dyDescent="0.3">
      <c r="A347" s="45" t="s">
        <v>16</v>
      </c>
      <c r="B347" s="10" t="s">
        <v>608</v>
      </c>
      <c r="C347" s="96">
        <v>2021006860172</v>
      </c>
      <c r="D347" s="85" t="s">
        <v>598</v>
      </c>
      <c r="E347" s="81">
        <v>3</v>
      </c>
      <c r="F347" s="10" t="s">
        <v>25</v>
      </c>
      <c r="G347" s="23">
        <v>23465486.735789999</v>
      </c>
      <c r="H347" s="73"/>
      <c r="I347" s="23"/>
    </row>
    <row r="348" spans="1:9" ht="49.5" x14ac:dyDescent="0.3">
      <c r="A348" s="107" t="s">
        <v>12</v>
      </c>
      <c r="B348" s="108" t="s">
        <v>310</v>
      </c>
      <c r="C348" s="122"/>
      <c r="D348" s="109"/>
      <c r="E348" s="109"/>
      <c r="F348" s="110"/>
      <c r="G348" s="64">
        <f>+G349</f>
        <v>51974171.805895999</v>
      </c>
      <c r="H348" s="64"/>
      <c r="I348" s="7"/>
    </row>
    <row r="349" spans="1:9" ht="66" x14ac:dyDescent="0.3">
      <c r="A349" s="102" t="s">
        <v>14</v>
      </c>
      <c r="B349" s="103" t="s">
        <v>311</v>
      </c>
      <c r="C349" s="123"/>
      <c r="D349" s="104"/>
      <c r="E349" s="104"/>
      <c r="F349" s="105"/>
      <c r="G349" s="106">
        <f>+G350+G351</f>
        <v>51974171.805895999</v>
      </c>
      <c r="H349" s="64"/>
      <c r="I349" s="7"/>
    </row>
    <row r="350" spans="1:9" ht="66" x14ac:dyDescent="0.3">
      <c r="A350" s="45" t="s">
        <v>16</v>
      </c>
      <c r="B350" s="10" t="s">
        <v>312</v>
      </c>
      <c r="C350" s="94">
        <v>2021006860176</v>
      </c>
      <c r="D350" s="85" t="s">
        <v>599</v>
      </c>
      <c r="E350" s="95">
        <v>70</v>
      </c>
      <c r="F350" s="10" t="s">
        <v>25</v>
      </c>
      <c r="G350" s="23">
        <v>28508684.970106002</v>
      </c>
      <c r="H350" s="73"/>
      <c r="I350" s="23"/>
    </row>
    <row r="351" spans="1:9" ht="99" x14ac:dyDescent="0.3">
      <c r="A351" s="45" t="s">
        <v>16</v>
      </c>
      <c r="B351" s="10" t="s">
        <v>313</v>
      </c>
      <c r="C351" s="94">
        <v>2021006860177</v>
      </c>
      <c r="D351" s="85" t="s">
        <v>600</v>
      </c>
      <c r="E351" s="95"/>
      <c r="F351" s="10" t="s">
        <v>25</v>
      </c>
      <c r="G351" s="23">
        <v>23465486.835790001</v>
      </c>
      <c r="H351" s="73"/>
      <c r="I351" s="23"/>
    </row>
    <row r="352" spans="1:9" x14ac:dyDescent="0.3">
      <c r="A352" s="51" t="s">
        <v>10</v>
      </c>
      <c r="B352" s="52" t="s">
        <v>314</v>
      </c>
      <c r="C352" s="97"/>
      <c r="D352" s="53"/>
      <c r="E352" s="53"/>
      <c r="F352" s="54"/>
      <c r="G352" s="55">
        <f>+G353+G360+G363+G367+G370</f>
        <v>3061081052.1335998</v>
      </c>
      <c r="H352" s="64"/>
      <c r="I352" s="7">
        <v>3061081052.1300001</v>
      </c>
    </row>
    <row r="353" spans="1:9" ht="33" x14ac:dyDescent="0.3">
      <c r="A353" s="107" t="s">
        <v>12</v>
      </c>
      <c r="B353" s="108" t="s">
        <v>413</v>
      </c>
      <c r="C353" s="122"/>
      <c r="D353" s="109"/>
      <c r="E353" s="109"/>
      <c r="F353" s="110"/>
      <c r="G353" s="64">
        <f>+G354</f>
        <v>810299599.36459994</v>
      </c>
      <c r="H353" s="64"/>
      <c r="I353" s="7"/>
    </row>
    <row r="354" spans="1:9" ht="66" x14ac:dyDescent="0.3">
      <c r="A354" s="102" t="s">
        <v>14</v>
      </c>
      <c r="B354" s="103" t="s">
        <v>315</v>
      </c>
      <c r="C354" s="123"/>
      <c r="D354" s="104"/>
      <c r="E354" s="104"/>
      <c r="F354" s="105"/>
      <c r="G354" s="106">
        <f>+G356+G357+G358+G359</f>
        <v>810299599.36459994</v>
      </c>
      <c r="H354" s="64"/>
      <c r="I354" s="7"/>
    </row>
    <row r="355" spans="1:9" ht="66" x14ac:dyDescent="0.3">
      <c r="A355" s="79" t="s">
        <v>16</v>
      </c>
      <c r="B355" s="83" t="s">
        <v>511</v>
      </c>
      <c r="C355" s="99"/>
      <c r="D355" s="85" t="s">
        <v>512</v>
      </c>
      <c r="E355" s="81">
        <v>1</v>
      </c>
      <c r="F355" s="83"/>
      <c r="G355" s="7"/>
      <c r="H355" s="7"/>
      <c r="I355" s="7"/>
    </row>
    <row r="356" spans="1:9" ht="99" x14ac:dyDescent="0.3">
      <c r="A356" s="45" t="s">
        <v>16</v>
      </c>
      <c r="B356" s="11" t="s">
        <v>316</v>
      </c>
      <c r="C356" s="98">
        <v>2021006860001</v>
      </c>
      <c r="D356" s="82" t="s">
        <v>524</v>
      </c>
      <c r="E356" s="82">
        <v>4</v>
      </c>
      <c r="F356" s="10" t="s">
        <v>25</v>
      </c>
      <c r="G356" s="23">
        <v>250000000</v>
      </c>
      <c r="H356" s="73"/>
      <c r="I356" s="23"/>
    </row>
    <row r="357" spans="1:9" ht="82.5" x14ac:dyDescent="0.3">
      <c r="A357" s="45" t="s">
        <v>16</v>
      </c>
      <c r="B357" s="11" t="s">
        <v>317</v>
      </c>
      <c r="C357" s="98">
        <v>2021006860061</v>
      </c>
      <c r="D357" s="82" t="s">
        <v>525</v>
      </c>
      <c r="E357" s="82" t="s">
        <v>513</v>
      </c>
      <c r="F357" s="10" t="s">
        <v>25</v>
      </c>
      <c r="G357" s="23">
        <v>80000000</v>
      </c>
      <c r="H357" s="73"/>
      <c r="I357" s="23"/>
    </row>
    <row r="358" spans="1:9" ht="99" x14ac:dyDescent="0.3">
      <c r="A358" s="45" t="s">
        <v>16</v>
      </c>
      <c r="B358" s="11" t="s">
        <v>318</v>
      </c>
      <c r="C358" s="96"/>
      <c r="D358" s="82" t="s">
        <v>526</v>
      </c>
      <c r="E358" s="81">
        <v>10</v>
      </c>
      <c r="F358" s="10" t="s">
        <v>25</v>
      </c>
      <c r="G358" s="23">
        <v>190775807.3646</v>
      </c>
      <c r="H358" s="73"/>
      <c r="I358" s="23"/>
    </row>
    <row r="359" spans="1:9" ht="82.5" x14ac:dyDescent="0.3">
      <c r="A359" s="45" t="s">
        <v>16</v>
      </c>
      <c r="B359" s="11" t="s">
        <v>319</v>
      </c>
      <c r="C359" s="96">
        <v>2021006860224</v>
      </c>
      <c r="D359" s="89" t="s">
        <v>514</v>
      </c>
      <c r="E359" s="81" t="s">
        <v>513</v>
      </c>
      <c r="F359" s="10" t="s">
        <v>320</v>
      </c>
      <c r="G359" s="14">
        <v>289523792</v>
      </c>
      <c r="H359" s="66"/>
      <c r="I359" s="14"/>
    </row>
    <row r="360" spans="1:9" x14ac:dyDescent="0.3">
      <c r="A360" s="107" t="s">
        <v>12</v>
      </c>
      <c r="B360" s="108" t="s">
        <v>321</v>
      </c>
      <c r="C360" s="122"/>
      <c r="D360" s="109"/>
      <c r="E360" s="109"/>
      <c r="F360" s="110"/>
      <c r="G360" s="64">
        <f>+G361</f>
        <v>269125576.68900001</v>
      </c>
      <c r="H360" s="64"/>
      <c r="I360" s="7"/>
    </row>
    <row r="361" spans="1:9" ht="33" x14ac:dyDescent="0.3">
      <c r="A361" s="102" t="s">
        <v>14</v>
      </c>
      <c r="B361" s="103" t="s">
        <v>322</v>
      </c>
      <c r="C361" s="123"/>
      <c r="D361" s="104"/>
      <c r="E361" s="104"/>
      <c r="F361" s="105"/>
      <c r="G361" s="106">
        <f>+G362</f>
        <v>269125576.68900001</v>
      </c>
      <c r="H361" s="64"/>
      <c r="I361" s="7"/>
    </row>
    <row r="362" spans="1:9" ht="66" x14ac:dyDescent="0.3">
      <c r="A362" s="45" t="s">
        <v>16</v>
      </c>
      <c r="B362" s="11" t="s">
        <v>323</v>
      </c>
      <c r="C362" s="98">
        <v>2020006860045</v>
      </c>
      <c r="D362" s="82" t="s">
        <v>515</v>
      </c>
      <c r="E362" s="82"/>
      <c r="F362" s="10" t="s">
        <v>25</v>
      </c>
      <c r="G362" s="23">
        <v>269125576.68900001</v>
      </c>
      <c r="H362" s="73"/>
      <c r="I362" s="23"/>
    </row>
    <row r="363" spans="1:9" x14ac:dyDescent="0.3">
      <c r="A363" s="107" t="s">
        <v>12</v>
      </c>
      <c r="B363" s="108" t="s">
        <v>324</v>
      </c>
      <c r="C363" s="109"/>
      <c r="D363" s="109"/>
      <c r="E363" s="109"/>
      <c r="F363" s="110"/>
      <c r="G363" s="64">
        <f>+G364</f>
        <v>350000000.38</v>
      </c>
      <c r="H363" s="64"/>
      <c r="I363" s="7"/>
    </row>
    <row r="364" spans="1:9" ht="33" x14ac:dyDescent="0.3">
      <c r="A364" s="102" t="s">
        <v>14</v>
      </c>
      <c r="B364" s="103" t="s">
        <v>325</v>
      </c>
      <c r="C364" s="104"/>
      <c r="D364" s="104"/>
      <c r="E364" s="104"/>
      <c r="F364" s="105"/>
      <c r="G364" s="106">
        <f>SUM(G365:G366)</f>
        <v>350000000.38</v>
      </c>
      <c r="H364" s="64"/>
      <c r="I364" s="7"/>
    </row>
    <row r="365" spans="1:9" ht="82.5" x14ac:dyDescent="0.3">
      <c r="A365" s="45" t="s">
        <v>16</v>
      </c>
      <c r="B365" s="11" t="s">
        <v>326</v>
      </c>
      <c r="C365" s="16">
        <v>2020006860185</v>
      </c>
      <c r="D365" s="82" t="s">
        <v>516</v>
      </c>
      <c r="E365" s="82" t="s">
        <v>517</v>
      </c>
      <c r="F365" s="10" t="s">
        <v>25</v>
      </c>
      <c r="G365" s="23">
        <v>150000000.38</v>
      </c>
      <c r="H365" s="73"/>
      <c r="I365" s="23"/>
    </row>
    <row r="366" spans="1:9" ht="82.5" x14ac:dyDescent="0.3">
      <c r="A366" s="45" t="s">
        <v>16</v>
      </c>
      <c r="B366" s="11" t="s">
        <v>327</v>
      </c>
      <c r="C366" s="12"/>
      <c r="D366" s="82" t="s">
        <v>518</v>
      </c>
      <c r="E366" s="81">
        <v>0</v>
      </c>
      <c r="F366" s="10" t="s">
        <v>25</v>
      </c>
      <c r="G366" s="23">
        <v>200000000</v>
      </c>
      <c r="H366" s="73"/>
      <c r="I366" s="23"/>
    </row>
    <row r="367" spans="1:9" ht="49.5" x14ac:dyDescent="0.3">
      <c r="A367" s="107" t="s">
        <v>12</v>
      </c>
      <c r="B367" s="108" t="s">
        <v>328</v>
      </c>
      <c r="C367" s="109"/>
      <c r="D367" s="109"/>
      <c r="E367" s="109"/>
      <c r="F367" s="110"/>
      <c r="G367" s="64">
        <f>+G368</f>
        <v>10000000</v>
      </c>
      <c r="H367" s="64"/>
      <c r="I367" s="7"/>
    </row>
    <row r="368" spans="1:9" ht="33" x14ac:dyDescent="0.3">
      <c r="A368" s="102" t="s">
        <v>14</v>
      </c>
      <c r="B368" s="103" t="s">
        <v>329</v>
      </c>
      <c r="C368" s="104"/>
      <c r="D368" s="104"/>
      <c r="E368" s="104"/>
      <c r="F368" s="105"/>
      <c r="G368" s="106">
        <f>+G369</f>
        <v>10000000</v>
      </c>
      <c r="H368" s="64"/>
      <c r="I368" s="7"/>
    </row>
    <row r="369" spans="1:9" ht="82.5" x14ac:dyDescent="0.3">
      <c r="A369" s="45" t="s">
        <v>16</v>
      </c>
      <c r="B369" s="11" t="s">
        <v>330</v>
      </c>
      <c r="C369" s="12"/>
      <c r="D369" s="89" t="s">
        <v>519</v>
      </c>
      <c r="E369" s="81">
        <v>1</v>
      </c>
      <c r="F369" s="10" t="s">
        <v>25</v>
      </c>
      <c r="G369" s="23">
        <v>10000000</v>
      </c>
      <c r="H369" s="73"/>
      <c r="I369" s="23"/>
    </row>
    <row r="370" spans="1:9" ht="33" x14ac:dyDescent="0.3">
      <c r="A370" s="107" t="s">
        <v>12</v>
      </c>
      <c r="B370" s="108" t="s">
        <v>331</v>
      </c>
      <c r="C370" s="109"/>
      <c r="D370" s="109"/>
      <c r="E370" s="109"/>
      <c r="F370" s="110"/>
      <c r="G370" s="64">
        <f>+G374+G379+G385+G371</f>
        <v>1621655875.6999998</v>
      </c>
      <c r="H370" s="64"/>
      <c r="I370" s="7"/>
    </row>
    <row r="371" spans="1:9" ht="33" x14ac:dyDescent="0.3">
      <c r="A371" s="102" t="s">
        <v>14</v>
      </c>
      <c r="B371" s="124" t="s">
        <v>332</v>
      </c>
      <c r="C371" s="125"/>
      <c r="D371" s="125"/>
      <c r="E371" s="125"/>
      <c r="F371" s="126"/>
      <c r="G371" s="127">
        <f>+G372+G373</f>
        <v>10980582.524271846</v>
      </c>
      <c r="H371" s="75"/>
      <c r="I371" s="27"/>
    </row>
    <row r="372" spans="1:9" ht="49.5" x14ac:dyDescent="0.3">
      <c r="A372" s="45" t="s">
        <v>16</v>
      </c>
      <c r="B372" s="28" t="s">
        <v>333</v>
      </c>
      <c r="C372" s="12"/>
      <c r="D372" s="89" t="s">
        <v>527</v>
      </c>
      <c r="E372" s="81"/>
      <c r="F372" s="10" t="s">
        <v>25</v>
      </c>
      <c r="G372" s="23">
        <v>9980582.5242718458</v>
      </c>
      <c r="H372" s="73"/>
      <c r="I372" s="23"/>
    </row>
    <row r="373" spans="1:9" ht="49.5" x14ac:dyDescent="0.3">
      <c r="A373" s="45" t="s">
        <v>16</v>
      </c>
      <c r="B373" s="11" t="s">
        <v>334</v>
      </c>
      <c r="C373" s="12"/>
      <c r="D373" s="89" t="s">
        <v>527</v>
      </c>
      <c r="E373" s="81"/>
      <c r="F373" s="10" t="s">
        <v>25</v>
      </c>
      <c r="G373" s="23">
        <v>1000000</v>
      </c>
      <c r="H373" s="73"/>
      <c r="I373" s="23"/>
    </row>
    <row r="374" spans="1:9" ht="33" x14ac:dyDescent="0.3">
      <c r="A374" s="102" t="s">
        <v>14</v>
      </c>
      <c r="B374" s="103" t="s">
        <v>335</v>
      </c>
      <c r="C374" s="104"/>
      <c r="D374" s="104"/>
      <c r="E374" s="104"/>
      <c r="F374" s="105"/>
      <c r="G374" s="106">
        <f>+G375+G376+G377+G378</f>
        <v>134345470.16557378</v>
      </c>
      <c r="H374" s="64"/>
      <c r="I374" s="7"/>
    </row>
    <row r="375" spans="1:9" ht="63.75" customHeight="1" x14ac:dyDescent="0.3">
      <c r="A375" s="173" t="s">
        <v>16</v>
      </c>
      <c r="B375" s="179" t="s">
        <v>336</v>
      </c>
      <c r="C375" s="142">
        <v>2021006860230</v>
      </c>
      <c r="D375" s="149" t="s">
        <v>527</v>
      </c>
      <c r="E375" s="149">
        <v>40</v>
      </c>
      <c r="F375" s="10" t="s">
        <v>25</v>
      </c>
      <c r="G375" s="23">
        <f>9980582.52427185</f>
        <v>9980582.5242718495</v>
      </c>
      <c r="H375" s="73"/>
      <c r="I375" s="23"/>
    </row>
    <row r="376" spans="1:9" ht="33" x14ac:dyDescent="0.3">
      <c r="A376" s="173"/>
      <c r="B376" s="179"/>
      <c r="C376" s="142"/>
      <c r="D376" s="150"/>
      <c r="E376" s="150"/>
      <c r="F376" s="10" t="s">
        <v>337</v>
      </c>
      <c r="G376" s="14">
        <v>7955299.4160340475</v>
      </c>
      <c r="H376" s="66"/>
      <c r="I376" s="14"/>
    </row>
    <row r="377" spans="1:9" ht="25.5" customHeight="1" x14ac:dyDescent="0.3">
      <c r="A377" s="173" t="s">
        <v>16</v>
      </c>
      <c r="B377" s="179" t="s">
        <v>338</v>
      </c>
      <c r="C377" s="175">
        <v>2020006860010</v>
      </c>
      <c r="D377" s="149" t="s">
        <v>527</v>
      </c>
      <c r="E377" s="149">
        <v>15</v>
      </c>
      <c r="F377" s="10" t="s">
        <v>25</v>
      </c>
      <c r="G377" s="23">
        <v>9980582.5242718458</v>
      </c>
      <c r="H377" s="73"/>
      <c r="I377" s="23"/>
    </row>
    <row r="378" spans="1:9" ht="33" x14ac:dyDescent="0.3">
      <c r="A378" s="173"/>
      <c r="B378" s="179"/>
      <c r="C378" s="175"/>
      <c r="D378" s="150"/>
      <c r="E378" s="150"/>
      <c r="F378" s="10" t="s">
        <v>337</v>
      </c>
      <c r="G378" s="14">
        <v>106429005.70099604</v>
      </c>
      <c r="H378" s="66"/>
      <c r="I378" s="14"/>
    </row>
    <row r="379" spans="1:9" ht="33" x14ac:dyDescent="0.3">
      <c r="A379" s="102" t="s">
        <v>14</v>
      </c>
      <c r="B379" s="103" t="s">
        <v>339</v>
      </c>
      <c r="C379" s="104"/>
      <c r="D379" s="104"/>
      <c r="E379" s="104"/>
      <c r="F379" s="105"/>
      <c r="G379" s="106">
        <f>+G380+G381+G382+G383+G384</f>
        <v>116919374.79366288</v>
      </c>
      <c r="H379" s="64"/>
      <c r="I379" s="7"/>
    </row>
    <row r="380" spans="1:9" ht="51" customHeight="1" x14ac:dyDescent="0.3">
      <c r="A380" s="173" t="s">
        <v>16</v>
      </c>
      <c r="B380" s="179" t="s">
        <v>340</v>
      </c>
      <c r="C380" s="142">
        <v>2021006860083</v>
      </c>
      <c r="D380" s="149" t="s">
        <v>527</v>
      </c>
      <c r="E380" s="149"/>
      <c r="F380" s="10" t="s">
        <v>25</v>
      </c>
      <c r="G380" s="13">
        <v>17713128.760679599</v>
      </c>
      <c r="H380" s="65"/>
      <c r="I380" s="13"/>
    </row>
    <row r="381" spans="1:9" ht="33" x14ac:dyDescent="0.3">
      <c r="A381" s="173"/>
      <c r="B381" s="179"/>
      <c r="C381" s="142"/>
      <c r="D381" s="150"/>
      <c r="E381" s="150"/>
      <c r="F381" s="10" t="s">
        <v>337</v>
      </c>
      <c r="G381" s="13">
        <v>3225121.3848786699</v>
      </c>
      <c r="H381" s="65"/>
      <c r="I381" s="13"/>
    </row>
    <row r="382" spans="1:9" x14ac:dyDescent="0.3">
      <c r="A382" s="173" t="s">
        <v>16</v>
      </c>
      <c r="B382" s="179" t="s">
        <v>341</v>
      </c>
      <c r="C382" s="142">
        <v>2021006860080</v>
      </c>
      <c r="D382" s="149" t="s">
        <v>527</v>
      </c>
      <c r="E382" s="149">
        <v>1306</v>
      </c>
      <c r="F382" s="10" t="s">
        <v>25</v>
      </c>
      <c r="G382" s="13">
        <v>38392811.369417503</v>
      </c>
      <c r="H382" s="65"/>
      <c r="I382" s="13"/>
    </row>
    <row r="383" spans="1:9" ht="33" x14ac:dyDescent="0.3">
      <c r="A383" s="173"/>
      <c r="B383" s="179"/>
      <c r="C383" s="142"/>
      <c r="D383" s="150"/>
      <c r="E383" s="150"/>
      <c r="F383" s="10" t="s">
        <v>337</v>
      </c>
      <c r="G383" s="14">
        <v>21608313.278687101</v>
      </c>
      <c r="H383" s="66"/>
      <c r="I383" s="14"/>
    </row>
    <row r="384" spans="1:9" ht="49.5" x14ac:dyDescent="0.3">
      <c r="A384" s="45" t="s">
        <v>16</v>
      </c>
      <c r="B384" s="28" t="s">
        <v>342</v>
      </c>
      <c r="C384" s="12">
        <v>2021006860082</v>
      </c>
      <c r="D384" s="89" t="s">
        <v>527</v>
      </c>
      <c r="E384" s="81">
        <v>200</v>
      </c>
      <c r="F384" s="10" t="s">
        <v>343</v>
      </c>
      <c r="G384" s="13">
        <v>35980000</v>
      </c>
      <c r="H384" s="65"/>
      <c r="I384" s="13"/>
    </row>
    <row r="385" spans="1:9" ht="49.5" x14ac:dyDescent="0.3">
      <c r="A385" s="102" t="s">
        <v>14</v>
      </c>
      <c r="B385" s="103" t="s">
        <v>344</v>
      </c>
      <c r="C385" s="104"/>
      <c r="D385" s="104"/>
      <c r="E385" s="104"/>
      <c r="F385" s="105"/>
      <c r="G385" s="106">
        <f>+G386+G387+G388+G389+G390</f>
        <v>1359410448.2164915</v>
      </c>
      <c r="H385" s="64"/>
      <c r="I385" s="7"/>
    </row>
    <row r="386" spans="1:9" ht="63.75" customHeight="1" x14ac:dyDescent="0.3">
      <c r="A386" s="173" t="s">
        <v>16</v>
      </c>
      <c r="B386" s="180" t="s">
        <v>345</v>
      </c>
      <c r="C386" s="175">
        <v>2021006860053</v>
      </c>
      <c r="D386" s="149" t="s">
        <v>527</v>
      </c>
      <c r="E386" s="149">
        <v>20</v>
      </c>
      <c r="F386" s="10" t="s">
        <v>25</v>
      </c>
      <c r="G386" s="23">
        <v>12722837.498543698</v>
      </c>
      <c r="H386" s="73"/>
      <c r="I386" s="23"/>
    </row>
    <row r="387" spans="1:9" ht="33" x14ac:dyDescent="0.3">
      <c r="A387" s="173"/>
      <c r="B387" s="180"/>
      <c r="C387" s="175"/>
      <c r="D387" s="150"/>
      <c r="E387" s="150"/>
      <c r="F387" s="10" t="s">
        <v>337</v>
      </c>
      <c r="G387" s="14">
        <v>13975526.001140894</v>
      </c>
      <c r="H387" s="66"/>
      <c r="I387" s="14"/>
    </row>
    <row r="388" spans="1:9" ht="51" customHeight="1" x14ac:dyDescent="0.3">
      <c r="A388" s="173" t="s">
        <v>16</v>
      </c>
      <c r="B388" s="178" t="s">
        <v>346</v>
      </c>
      <c r="C388" s="142">
        <v>2021006860076</v>
      </c>
      <c r="D388" s="149" t="s">
        <v>527</v>
      </c>
      <c r="E388" s="152">
        <v>40</v>
      </c>
      <c r="F388" s="10" t="s">
        <v>25</v>
      </c>
      <c r="G388" s="23">
        <v>12722837.498543698</v>
      </c>
      <c r="H388" s="73"/>
      <c r="I388" s="23"/>
    </row>
    <row r="389" spans="1:9" ht="33" x14ac:dyDescent="0.3">
      <c r="A389" s="173"/>
      <c r="B389" s="178"/>
      <c r="C389" s="142"/>
      <c r="D389" s="150"/>
      <c r="E389" s="150"/>
      <c r="F389" s="10" t="s">
        <v>337</v>
      </c>
      <c r="G389" s="14">
        <v>1006734.2182632773</v>
      </c>
      <c r="H389" s="66"/>
      <c r="I389" s="14"/>
    </row>
    <row r="390" spans="1:9" ht="49.5" x14ac:dyDescent="0.3">
      <c r="A390" s="45" t="s">
        <v>16</v>
      </c>
      <c r="B390" s="29" t="s">
        <v>347</v>
      </c>
      <c r="C390" s="16">
        <v>2021006860056</v>
      </c>
      <c r="D390" s="82" t="s">
        <v>527</v>
      </c>
      <c r="E390" s="82">
        <v>100</v>
      </c>
      <c r="F390" s="10" t="s">
        <v>348</v>
      </c>
      <c r="G390" s="14">
        <v>1318982513</v>
      </c>
      <c r="H390" s="66"/>
      <c r="I390" s="14"/>
    </row>
    <row r="391" spans="1:9" x14ac:dyDescent="0.3">
      <c r="A391" s="128" t="s">
        <v>8</v>
      </c>
      <c r="B391" s="129" t="s">
        <v>349</v>
      </c>
      <c r="C391" s="130"/>
      <c r="D391" s="130"/>
      <c r="E391" s="130"/>
      <c r="F391" s="129"/>
      <c r="G391" s="131">
        <f>+G392+G413+G432+G440</f>
        <v>10404700851.025318</v>
      </c>
      <c r="H391" s="64">
        <v>10404700851.030001</v>
      </c>
      <c r="I391" s="7">
        <v>10404700851.030001</v>
      </c>
    </row>
    <row r="392" spans="1:9" x14ac:dyDescent="0.3">
      <c r="A392" s="51" t="s">
        <v>10</v>
      </c>
      <c r="B392" s="52" t="s">
        <v>350</v>
      </c>
      <c r="C392" s="53"/>
      <c r="D392" s="53"/>
      <c r="E392" s="53"/>
      <c r="F392" s="54"/>
      <c r="G392" s="55">
        <f>+G393</f>
        <v>2145532190.3828909</v>
      </c>
      <c r="H392" s="64">
        <v>2145532190.3800001</v>
      </c>
      <c r="I392" s="7"/>
    </row>
    <row r="393" spans="1:9" ht="33" x14ac:dyDescent="0.3">
      <c r="A393" s="107" t="s">
        <v>12</v>
      </c>
      <c r="B393" s="108" t="s">
        <v>351</v>
      </c>
      <c r="C393" s="109"/>
      <c r="D393" s="109"/>
      <c r="E393" s="109"/>
      <c r="F393" s="110"/>
      <c r="G393" s="64">
        <f>+G394+G396+G399+G402+G405+G407+G411</f>
        <v>2145532190.3828909</v>
      </c>
      <c r="H393" s="64"/>
      <c r="I393" s="7"/>
    </row>
    <row r="394" spans="1:9" ht="33" x14ac:dyDescent="0.3">
      <c r="A394" s="102" t="s">
        <v>14</v>
      </c>
      <c r="B394" s="103" t="s">
        <v>352</v>
      </c>
      <c r="C394" s="104"/>
      <c r="D394" s="104"/>
      <c r="E394" s="104"/>
      <c r="F394" s="105"/>
      <c r="G394" s="106">
        <f>+G395</f>
        <v>100000000</v>
      </c>
      <c r="H394" s="64"/>
      <c r="I394" s="7"/>
    </row>
    <row r="395" spans="1:9" ht="66" x14ac:dyDescent="0.3">
      <c r="A395" s="45" t="s">
        <v>16</v>
      </c>
      <c r="B395" s="30" t="s">
        <v>352</v>
      </c>
      <c r="C395" s="12"/>
      <c r="D395" s="100" t="s">
        <v>528</v>
      </c>
      <c r="E395" s="81" t="s">
        <v>529</v>
      </c>
      <c r="F395" s="10" t="s">
        <v>353</v>
      </c>
      <c r="G395" s="14">
        <v>100000000</v>
      </c>
      <c r="H395" s="66"/>
      <c r="I395" s="14"/>
    </row>
    <row r="396" spans="1:9" x14ac:dyDescent="0.3">
      <c r="A396" s="102" t="s">
        <v>14</v>
      </c>
      <c r="B396" s="103" t="s">
        <v>354</v>
      </c>
      <c r="C396" s="104"/>
      <c r="D396" s="104"/>
      <c r="E396" s="104"/>
      <c r="F396" s="105"/>
      <c r="G396" s="106">
        <f>+G397+G398</f>
        <v>897281037</v>
      </c>
      <c r="H396" s="64"/>
      <c r="I396" s="7"/>
    </row>
    <row r="397" spans="1:9" ht="99" x14ac:dyDescent="0.3">
      <c r="A397" s="45" t="s">
        <v>16</v>
      </c>
      <c r="B397" s="11" t="s">
        <v>355</v>
      </c>
      <c r="C397" s="12">
        <v>2021006860063</v>
      </c>
      <c r="D397" s="100" t="s">
        <v>530</v>
      </c>
      <c r="E397" s="81" t="s">
        <v>472</v>
      </c>
      <c r="F397" s="10" t="s">
        <v>353</v>
      </c>
      <c r="G397" s="14">
        <v>450000000</v>
      </c>
      <c r="H397" s="66"/>
      <c r="I397" s="14"/>
    </row>
    <row r="398" spans="1:9" ht="99" x14ac:dyDescent="0.3">
      <c r="A398" s="45" t="s">
        <v>16</v>
      </c>
      <c r="B398" s="11" t="s">
        <v>356</v>
      </c>
      <c r="C398" s="12">
        <v>2021006860117</v>
      </c>
      <c r="D398" s="100" t="s">
        <v>530</v>
      </c>
      <c r="E398" s="81" t="s">
        <v>531</v>
      </c>
      <c r="F398" s="10" t="s">
        <v>353</v>
      </c>
      <c r="G398" s="14">
        <v>447281037</v>
      </c>
      <c r="H398" s="66"/>
      <c r="I398" s="14"/>
    </row>
    <row r="399" spans="1:9" x14ac:dyDescent="0.3">
      <c r="A399" s="102" t="s">
        <v>14</v>
      </c>
      <c r="B399" s="103" t="s">
        <v>357</v>
      </c>
      <c r="C399" s="104"/>
      <c r="D399" s="104"/>
      <c r="E399" s="104"/>
      <c r="F399" s="105"/>
      <c r="G399" s="106">
        <f>+G400+G401</f>
        <v>400000000</v>
      </c>
      <c r="H399" s="64"/>
      <c r="I399" s="7"/>
    </row>
    <row r="400" spans="1:9" ht="132" x14ac:dyDescent="0.3">
      <c r="A400" s="45" t="s">
        <v>16</v>
      </c>
      <c r="B400" s="11" t="s">
        <v>358</v>
      </c>
      <c r="C400" s="12">
        <v>2021006860115</v>
      </c>
      <c r="D400" s="100" t="s">
        <v>532</v>
      </c>
      <c r="E400" s="81">
        <v>5</v>
      </c>
      <c r="F400" s="10" t="s">
        <v>353</v>
      </c>
      <c r="G400" s="14">
        <v>200000000</v>
      </c>
      <c r="H400" s="66"/>
      <c r="I400" s="14"/>
    </row>
    <row r="401" spans="1:9" ht="132" x14ac:dyDescent="0.3">
      <c r="A401" s="45" t="s">
        <v>16</v>
      </c>
      <c r="B401" s="11" t="s">
        <v>359</v>
      </c>
      <c r="C401" s="12">
        <v>2021006860116</v>
      </c>
      <c r="D401" s="89" t="s">
        <v>532</v>
      </c>
      <c r="E401" s="81" t="s">
        <v>533</v>
      </c>
      <c r="F401" s="10" t="s">
        <v>353</v>
      </c>
      <c r="G401" s="14">
        <v>200000000</v>
      </c>
      <c r="H401" s="66"/>
      <c r="I401" s="14"/>
    </row>
    <row r="402" spans="1:9" ht="33" x14ac:dyDescent="0.3">
      <c r="A402" s="102" t="s">
        <v>14</v>
      </c>
      <c r="B402" s="103" t="s">
        <v>360</v>
      </c>
      <c r="C402" s="104"/>
      <c r="D402" s="104"/>
      <c r="E402" s="104"/>
      <c r="F402" s="105"/>
      <c r="G402" s="106">
        <f>+G403+G404</f>
        <v>188000000</v>
      </c>
      <c r="H402" s="64"/>
      <c r="I402" s="7"/>
    </row>
    <row r="403" spans="1:9" ht="99" x14ac:dyDescent="0.3">
      <c r="A403" s="45" t="s">
        <v>16</v>
      </c>
      <c r="B403" s="11" t="s">
        <v>425</v>
      </c>
      <c r="C403" s="12">
        <v>2021006860118</v>
      </c>
      <c r="D403" s="89" t="s">
        <v>535</v>
      </c>
      <c r="E403" s="81" t="s">
        <v>534</v>
      </c>
      <c r="F403" s="10" t="s">
        <v>25</v>
      </c>
      <c r="G403" s="23">
        <v>80000000</v>
      </c>
      <c r="H403" s="73"/>
      <c r="I403" s="23"/>
    </row>
    <row r="404" spans="1:9" ht="132" x14ac:dyDescent="0.3">
      <c r="A404" s="45" t="s">
        <v>16</v>
      </c>
      <c r="B404" s="11" t="s">
        <v>361</v>
      </c>
      <c r="C404" s="12">
        <v>2021006860121</v>
      </c>
      <c r="D404" s="89" t="s">
        <v>536</v>
      </c>
      <c r="E404" s="81" t="s">
        <v>537</v>
      </c>
      <c r="F404" s="10" t="s">
        <v>25</v>
      </c>
      <c r="G404" s="23">
        <v>108000000</v>
      </c>
      <c r="H404" s="73"/>
      <c r="I404" s="23"/>
    </row>
    <row r="405" spans="1:9" ht="33" x14ac:dyDescent="0.3">
      <c r="A405" s="102" t="s">
        <v>14</v>
      </c>
      <c r="B405" s="103" t="s">
        <v>362</v>
      </c>
      <c r="C405" s="104"/>
      <c r="D405" s="104"/>
      <c r="E405" s="104"/>
      <c r="F405" s="105"/>
      <c r="G405" s="106">
        <f>+G406</f>
        <v>350000000</v>
      </c>
      <c r="H405" s="64"/>
      <c r="I405" s="7"/>
    </row>
    <row r="406" spans="1:9" ht="66" x14ac:dyDescent="0.3">
      <c r="A406" s="45" t="s">
        <v>16</v>
      </c>
      <c r="B406" s="30" t="s">
        <v>362</v>
      </c>
      <c r="C406" s="12">
        <v>2021006860122</v>
      </c>
      <c r="D406" s="100" t="s">
        <v>538</v>
      </c>
      <c r="E406" s="81" t="s">
        <v>539</v>
      </c>
      <c r="F406" s="10" t="s">
        <v>353</v>
      </c>
      <c r="G406" s="14">
        <v>350000000</v>
      </c>
      <c r="H406" s="66"/>
      <c r="I406" s="14"/>
    </row>
    <row r="407" spans="1:9" ht="33.6" customHeight="1" x14ac:dyDescent="0.3">
      <c r="A407" s="102" t="s">
        <v>14</v>
      </c>
      <c r="B407" s="103" t="s">
        <v>363</v>
      </c>
      <c r="C407" s="104"/>
      <c r="D407" s="104"/>
      <c r="E407" s="104"/>
      <c r="F407" s="105"/>
      <c r="G407" s="106">
        <f>+G408+G409+G410</f>
        <v>210251153.382891</v>
      </c>
      <c r="H407" s="64"/>
      <c r="I407" s="7"/>
    </row>
    <row r="408" spans="1:9" ht="66" x14ac:dyDescent="0.3">
      <c r="A408" s="45" t="s">
        <v>16</v>
      </c>
      <c r="B408" s="11" t="s">
        <v>364</v>
      </c>
      <c r="C408" s="12">
        <v>2021006860125</v>
      </c>
      <c r="D408" s="100" t="s">
        <v>540</v>
      </c>
      <c r="E408" s="81">
        <v>1</v>
      </c>
      <c r="F408" s="10" t="s">
        <v>25</v>
      </c>
      <c r="G408" s="23">
        <v>100000000</v>
      </c>
      <c r="H408" s="73"/>
      <c r="I408" s="23"/>
    </row>
    <row r="409" spans="1:9" ht="66" x14ac:dyDescent="0.3">
      <c r="A409" s="45" t="s">
        <v>16</v>
      </c>
      <c r="B409" s="61" t="s">
        <v>365</v>
      </c>
      <c r="C409" s="12"/>
      <c r="D409" s="100" t="s">
        <v>540</v>
      </c>
      <c r="E409" s="81">
        <v>1</v>
      </c>
      <c r="F409" s="10" t="s">
        <v>25</v>
      </c>
      <c r="G409" s="23">
        <v>40000000</v>
      </c>
      <c r="H409" s="73"/>
      <c r="I409" s="23"/>
    </row>
    <row r="410" spans="1:9" ht="49.5" x14ac:dyDescent="0.3">
      <c r="A410" s="45" t="s">
        <v>16</v>
      </c>
      <c r="B410" s="11" t="s">
        <v>366</v>
      </c>
      <c r="C410" s="12">
        <v>2021006860126</v>
      </c>
      <c r="D410" s="100" t="s">
        <v>540</v>
      </c>
      <c r="E410" s="81">
        <v>1</v>
      </c>
      <c r="F410" s="10" t="s">
        <v>25</v>
      </c>
      <c r="G410" s="23">
        <v>70251153.382890999</v>
      </c>
      <c r="H410" s="73"/>
      <c r="I410" s="23"/>
    </row>
    <row r="411" spans="1:9" x14ac:dyDescent="0.3">
      <c r="A411" s="102" t="s">
        <v>14</v>
      </c>
      <c r="B411" s="103" t="s">
        <v>367</v>
      </c>
      <c r="C411" s="104"/>
      <c r="D411" s="104"/>
      <c r="E411" s="104"/>
      <c r="F411" s="105"/>
      <c r="G411" s="106">
        <f>+G412</f>
        <v>0</v>
      </c>
      <c r="H411" s="64"/>
      <c r="I411" s="7"/>
    </row>
    <row r="412" spans="1:9" ht="49.5" x14ac:dyDescent="0.3">
      <c r="A412" s="45" t="s">
        <v>16</v>
      </c>
      <c r="B412" s="11" t="s">
        <v>368</v>
      </c>
      <c r="C412" s="12">
        <v>2021006860124</v>
      </c>
      <c r="D412" s="100" t="s">
        <v>540</v>
      </c>
      <c r="E412" s="81"/>
      <c r="F412" s="10"/>
      <c r="G412" s="13"/>
      <c r="H412" s="65"/>
      <c r="I412" s="13"/>
    </row>
    <row r="413" spans="1:9" x14ac:dyDescent="0.3">
      <c r="A413" s="51" t="s">
        <v>10</v>
      </c>
      <c r="B413" s="52" t="s">
        <v>369</v>
      </c>
      <c r="C413" s="53"/>
      <c r="D413" s="53"/>
      <c r="E413" s="53"/>
      <c r="F413" s="54"/>
      <c r="G413" s="55">
        <f>+G414+G426+G429</f>
        <v>5895644736.000001</v>
      </c>
      <c r="H413" s="64">
        <v>5895644736</v>
      </c>
      <c r="I413" s="7"/>
    </row>
    <row r="414" spans="1:9" ht="33" x14ac:dyDescent="0.3">
      <c r="A414" s="107" t="s">
        <v>12</v>
      </c>
      <c r="B414" s="108" t="s">
        <v>370</v>
      </c>
      <c r="C414" s="109"/>
      <c r="D414" s="109"/>
      <c r="E414" s="109"/>
      <c r="F414" s="110"/>
      <c r="G414" s="64">
        <f>+G415+G418+G424</f>
        <v>5018064145.000001</v>
      </c>
      <c r="H414" s="64"/>
      <c r="I414" s="7"/>
    </row>
    <row r="415" spans="1:9" ht="66" x14ac:dyDescent="0.3">
      <c r="A415" s="102" t="s">
        <v>14</v>
      </c>
      <c r="B415" s="103" t="s">
        <v>371</v>
      </c>
      <c r="C415" s="104"/>
      <c r="D415" s="104"/>
      <c r="E415" s="104"/>
      <c r="F415" s="105"/>
      <c r="G415" s="106">
        <f>+G416+G417</f>
        <v>702528981.19000006</v>
      </c>
      <c r="H415" s="64"/>
      <c r="I415" s="7"/>
    </row>
    <row r="416" spans="1:9" ht="99" x14ac:dyDescent="0.3">
      <c r="A416" s="45" t="s">
        <v>16</v>
      </c>
      <c r="B416" s="11" t="s">
        <v>372</v>
      </c>
      <c r="C416" s="12">
        <v>2021006860180</v>
      </c>
      <c r="D416" s="89" t="s">
        <v>541</v>
      </c>
      <c r="E416" s="81">
        <v>1</v>
      </c>
      <c r="F416" s="10" t="s">
        <v>373</v>
      </c>
      <c r="G416" s="14">
        <v>451625774.55000001</v>
      </c>
      <c r="H416" s="66"/>
      <c r="I416" s="14"/>
    </row>
    <row r="417" spans="1:9" ht="66" x14ac:dyDescent="0.3">
      <c r="A417" s="45" t="s">
        <v>16</v>
      </c>
      <c r="B417" s="11" t="s">
        <v>374</v>
      </c>
      <c r="C417" s="12">
        <v>2021006860188</v>
      </c>
      <c r="D417" s="89" t="s">
        <v>542</v>
      </c>
      <c r="E417" s="81">
        <v>1</v>
      </c>
      <c r="F417" s="10" t="s">
        <v>373</v>
      </c>
      <c r="G417" s="14">
        <v>250903206.63999999</v>
      </c>
      <c r="H417" s="66"/>
      <c r="I417" s="14"/>
    </row>
    <row r="418" spans="1:9" ht="49.5" x14ac:dyDescent="0.3">
      <c r="A418" s="102" t="s">
        <v>14</v>
      </c>
      <c r="B418" s="103" t="s">
        <v>375</v>
      </c>
      <c r="C418" s="104"/>
      <c r="D418" s="104"/>
      <c r="E418" s="104"/>
      <c r="F418" s="105"/>
      <c r="G418" s="106">
        <f>+G419+G420+G421+G422+G423</f>
        <v>4073134850.7600002</v>
      </c>
      <c r="H418" s="64"/>
      <c r="I418" s="7"/>
    </row>
    <row r="419" spans="1:9" ht="66" x14ac:dyDescent="0.3">
      <c r="A419" s="45" t="s">
        <v>16</v>
      </c>
      <c r="B419" s="11" t="s">
        <v>376</v>
      </c>
      <c r="C419" s="12">
        <v>2021006860182</v>
      </c>
      <c r="D419" s="89" t="s">
        <v>543</v>
      </c>
      <c r="E419" s="81">
        <v>750</v>
      </c>
      <c r="F419" s="10" t="s">
        <v>373</v>
      </c>
      <c r="G419" s="14">
        <v>1756322450.04</v>
      </c>
      <c r="H419" s="66"/>
      <c r="I419" s="14"/>
    </row>
    <row r="420" spans="1:9" ht="66" x14ac:dyDescent="0.3">
      <c r="A420" s="45" t="s">
        <v>16</v>
      </c>
      <c r="B420" s="11" t="s">
        <v>377</v>
      </c>
      <c r="C420" s="12">
        <v>2021006860181</v>
      </c>
      <c r="D420" s="89" t="s">
        <v>544</v>
      </c>
      <c r="E420" s="81">
        <v>1250</v>
      </c>
      <c r="F420" s="10" t="s">
        <v>373</v>
      </c>
      <c r="G420" s="14">
        <v>359767385.13</v>
      </c>
      <c r="H420" s="66"/>
      <c r="I420" s="14"/>
    </row>
    <row r="421" spans="1:9" ht="66" x14ac:dyDescent="0.3">
      <c r="A421" s="45" t="s">
        <v>16</v>
      </c>
      <c r="B421" s="11" t="s">
        <v>378</v>
      </c>
      <c r="C421" s="12"/>
      <c r="D421" s="89" t="s">
        <v>545</v>
      </c>
      <c r="E421" s="81">
        <v>9541</v>
      </c>
      <c r="F421" s="10" t="s">
        <v>373</v>
      </c>
      <c r="G421" s="14">
        <v>602167697.83000004</v>
      </c>
      <c r="H421" s="66"/>
      <c r="I421" s="14"/>
    </row>
    <row r="422" spans="1:9" ht="66" x14ac:dyDescent="0.3">
      <c r="A422" s="45" t="s">
        <v>16</v>
      </c>
      <c r="B422" s="11" t="s">
        <v>379</v>
      </c>
      <c r="C422" s="12"/>
      <c r="D422" s="89" t="s">
        <v>546</v>
      </c>
      <c r="E422" s="81">
        <v>79836</v>
      </c>
      <c r="F422" s="10" t="s">
        <v>373</v>
      </c>
      <c r="G422" s="14">
        <v>702528980.01999998</v>
      </c>
      <c r="H422" s="66"/>
      <c r="I422" s="14"/>
    </row>
    <row r="423" spans="1:9" ht="66" x14ac:dyDescent="0.3">
      <c r="A423" s="45" t="s">
        <v>16</v>
      </c>
      <c r="B423" s="11" t="s">
        <v>380</v>
      </c>
      <c r="C423" s="12"/>
      <c r="D423" s="89" t="s">
        <v>547</v>
      </c>
      <c r="E423" s="81">
        <v>40804</v>
      </c>
      <c r="F423" s="10" t="s">
        <v>373</v>
      </c>
      <c r="G423" s="14">
        <v>652348337.74000001</v>
      </c>
      <c r="H423" s="66"/>
      <c r="I423" s="14"/>
    </row>
    <row r="424" spans="1:9" ht="33" x14ac:dyDescent="0.3">
      <c r="A424" s="102" t="s">
        <v>14</v>
      </c>
      <c r="B424" s="103" t="s">
        <v>381</v>
      </c>
      <c r="C424" s="104"/>
      <c r="D424" s="104"/>
      <c r="E424" s="104"/>
      <c r="F424" s="105"/>
      <c r="G424" s="106">
        <f>+G425</f>
        <v>242400313.05000001</v>
      </c>
      <c r="H424" s="64"/>
      <c r="I424" s="7"/>
    </row>
    <row r="425" spans="1:9" ht="82.5" x14ac:dyDescent="0.3">
      <c r="A425" s="45" t="s">
        <v>16</v>
      </c>
      <c r="B425" s="11" t="s">
        <v>382</v>
      </c>
      <c r="C425" s="12">
        <v>2021006860179</v>
      </c>
      <c r="D425" s="89" t="s">
        <v>548</v>
      </c>
      <c r="E425" s="81">
        <v>500</v>
      </c>
      <c r="F425" s="10" t="s">
        <v>373</v>
      </c>
      <c r="G425" s="14">
        <v>242400313.05000001</v>
      </c>
      <c r="H425" s="66"/>
      <c r="I425" s="14"/>
    </row>
    <row r="426" spans="1:9" x14ac:dyDescent="0.3">
      <c r="A426" s="107" t="s">
        <v>12</v>
      </c>
      <c r="B426" s="108" t="s">
        <v>383</v>
      </c>
      <c r="C426" s="109"/>
      <c r="D426" s="109"/>
      <c r="E426" s="109"/>
      <c r="F426" s="110"/>
      <c r="G426" s="64">
        <f>+G427</f>
        <v>872580591</v>
      </c>
      <c r="H426" s="64"/>
      <c r="I426" s="7"/>
    </row>
    <row r="427" spans="1:9" ht="49.5" x14ac:dyDescent="0.3">
      <c r="A427" s="102" t="s">
        <v>14</v>
      </c>
      <c r="B427" s="103" t="s">
        <v>384</v>
      </c>
      <c r="C427" s="104"/>
      <c r="D427" s="104"/>
      <c r="E427" s="104"/>
      <c r="F427" s="105"/>
      <c r="G427" s="106">
        <f>+G428</f>
        <v>872580591</v>
      </c>
      <c r="H427" s="64"/>
      <c r="I427" s="7"/>
    </row>
    <row r="428" spans="1:9" ht="99" x14ac:dyDescent="0.3">
      <c r="A428" s="45" t="s">
        <v>16</v>
      </c>
      <c r="B428" s="11" t="s">
        <v>385</v>
      </c>
      <c r="C428" s="12">
        <v>2021006860114</v>
      </c>
      <c r="D428" s="89" t="s">
        <v>601</v>
      </c>
      <c r="E428" s="81">
        <v>50</v>
      </c>
      <c r="F428" s="10" t="s">
        <v>386</v>
      </c>
      <c r="G428" s="14">
        <v>872580591</v>
      </c>
      <c r="H428" s="66"/>
      <c r="I428" s="14"/>
    </row>
    <row r="429" spans="1:9" x14ac:dyDescent="0.3">
      <c r="A429" s="107" t="s">
        <v>12</v>
      </c>
      <c r="B429" s="108" t="s">
        <v>387</v>
      </c>
      <c r="C429" s="109"/>
      <c r="D429" s="109"/>
      <c r="E429" s="109"/>
      <c r="F429" s="110"/>
      <c r="G429" s="64">
        <f>+G430</f>
        <v>5000000</v>
      </c>
      <c r="H429" s="64"/>
      <c r="I429" s="7"/>
    </row>
    <row r="430" spans="1:9" ht="33" x14ac:dyDescent="0.3">
      <c r="A430" s="102" t="s">
        <v>14</v>
      </c>
      <c r="B430" s="103" t="s">
        <v>388</v>
      </c>
      <c r="C430" s="104"/>
      <c r="D430" s="104"/>
      <c r="E430" s="104"/>
      <c r="F430" s="105"/>
      <c r="G430" s="106">
        <f>+G431</f>
        <v>5000000</v>
      </c>
      <c r="H430" s="64"/>
      <c r="I430" s="7"/>
    </row>
    <row r="431" spans="1:9" ht="82.5" x14ac:dyDescent="0.3">
      <c r="A431" s="45" t="s">
        <v>16</v>
      </c>
      <c r="B431" s="11" t="s">
        <v>389</v>
      </c>
      <c r="C431" s="12"/>
      <c r="D431" s="89" t="s">
        <v>555</v>
      </c>
      <c r="E431" s="81">
        <v>250</v>
      </c>
      <c r="F431" s="10" t="s">
        <v>25</v>
      </c>
      <c r="G431" s="23">
        <v>5000000</v>
      </c>
      <c r="H431" s="73"/>
      <c r="I431" s="23"/>
    </row>
    <row r="432" spans="1:9" x14ac:dyDescent="0.3">
      <c r="A432" s="51" t="s">
        <v>10</v>
      </c>
      <c r="B432" s="52" t="s">
        <v>390</v>
      </c>
      <c r="C432" s="53"/>
      <c r="D432" s="53"/>
      <c r="E432" s="53"/>
      <c r="F432" s="54"/>
      <c r="G432" s="55">
        <f>+G433</f>
        <v>228251153</v>
      </c>
      <c r="H432" s="64"/>
      <c r="I432" s="7"/>
    </row>
    <row r="433" spans="1:9" x14ac:dyDescent="0.3">
      <c r="A433" s="107" t="s">
        <v>12</v>
      </c>
      <c r="B433" s="108" t="s">
        <v>391</v>
      </c>
      <c r="C433" s="109"/>
      <c r="D433" s="109"/>
      <c r="E433" s="109"/>
      <c r="F433" s="110"/>
      <c r="G433" s="64">
        <f>+G434+G436+G438</f>
        <v>228251153</v>
      </c>
      <c r="H433" s="64"/>
      <c r="I433" s="7"/>
    </row>
    <row r="434" spans="1:9" ht="49.5" x14ac:dyDescent="0.3">
      <c r="A434" s="102" t="s">
        <v>14</v>
      </c>
      <c r="B434" s="103" t="s">
        <v>392</v>
      </c>
      <c r="C434" s="104"/>
      <c r="D434" s="104"/>
      <c r="E434" s="104"/>
      <c r="F434" s="105"/>
      <c r="G434" s="106">
        <f>+G435</f>
        <v>75000000</v>
      </c>
      <c r="H434" s="64"/>
      <c r="I434" s="7"/>
    </row>
    <row r="435" spans="1:9" ht="66" x14ac:dyDescent="0.3">
      <c r="A435" s="45" t="s">
        <v>16</v>
      </c>
      <c r="B435" s="11" t="s">
        <v>393</v>
      </c>
      <c r="C435" s="12">
        <v>2021006860120</v>
      </c>
      <c r="D435" s="89" t="s">
        <v>602</v>
      </c>
      <c r="E435" s="81">
        <v>200</v>
      </c>
      <c r="F435" s="10" t="s">
        <v>25</v>
      </c>
      <c r="G435" s="23">
        <v>75000000</v>
      </c>
      <c r="H435" s="73"/>
      <c r="I435" s="23"/>
    </row>
    <row r="436" spans="1:9" ht="49.5" x14ac:dyDescent="0.3">
      <c r="A436" s="102" t="s">
        <v>14</v>
      </c>
      <c r="B436" s="103" t="s">
        <v>394</v>
      </c>
      <c r="C436" s="104"/>
      <c r="D436" s="104"/>
      <c r="E436" s="104"/>
      <c r="F436" s="105"/>
      <c r="G436" s="106">
        <f>+G437</f>
        <v>75000000</v>
      </c>
      <c r="H436" s="64"/>
      <c r="I436" s="7"/>
    </row>
    <row r="437" spans="1:9" ht="66" x14ac:dyDescent="0.3">
      <c r="A437" s="45" t="s">
        <v>16</v>
      </c>
      <c r="B437" s="11" t="s">
        <v>395</v>
      </c>
      <c r="C437" s="12">
        <v>2021006860119</v>
      </c>
      <c r="D437" s="89" t="s">
        <v>556</v>
      </c>
      <c r="E437" s="81">
        <v>1600</v>
      </c>
      <c r="F437" s="10" t="s">
        <v>25</v>
      </c>
      <c r="G437" s="23">
        <v>75000000</v>
      </c>
      <c r="H437" s="73"/>
      <c r="I437" s="23"/>
    </row>
    <row r="438" spans="1:9" x14ac:dyDescent="0.3">
      <c r="A438" s="102" t="s">
        <v>14</v>
      </c>
      <c r="B438" s="103" t="s">
        <v>396</v>
      </c>
      <c r="C438" s="104"/>
      <c r="D438" s="104"/>
      <c r="E438" s="104"/>
      <c r="F438" s="105"/>
      <c r="G438" s="106">
        <f>+G439</f>
        <v>78251153</v>
      </c>
      <c r="H438" s="64"/>
      <c r="I438" s="7"/>
    </row>
    <row r="439" spans="1:9" ht="82.5" x14ac:dyDescent="0.3">
      <c r="A439" s="45" t="s">
        <v>16</v>
      </c>
      <c r="B439" s="11" t="s">
        <v>397</v>
      </c>
      <c r="C439" s="12"/>
      <c r="D439" s="89" t="s">
        <v>557</v>
      </c>
      <c r="E439" s="89">
        <v>2</v>
      </c>
      <c r="F439" s="10" t="s">
        <v>25</v>
      </c>
      <c r="G439" s="23">
        <v>78251153</v>
      </c>
      <c r="H439" s="73"/>
      <c r="I439" s="23"/>
    </row>
    <row r="440" spans="1:9" ht="49.5" x14ac:dyDescent="0.3">
      <c r="A440" s="51" t="s">
        <v>10</v>
      </c>
      <c r="B440" s="52" t="s">
        <v>398</v>
      </c>
      <c r="C440" s="53"/>
      <c r="D440" s="53"/>
      <c r="E440" s="53"/>
      <c r="F440" s="54"/>
      <c r="G440" s="55">
        <f>+G441</f>
        <v>2135272771.642427</v>
      </c>
      <c r="H440" s="64"/>
      <c r="I440" s="7"/>
    </row>
    <row r="441" spans="1:9" ht="49.5" x14ac:dyDescent="0.3">
      <c r="A441" s="107" t="s">
        <v>12</v>
      </c>
      <c r="B441" s="108" t="s">
        <v>399</v>
      </c>
      <c r="C441" s="109"/>
      <c r="D441" s="109"/>
      <c r="E441" s="109"/>
      <c r="F441" s="110"/>
      <c r="G441" s="64">
        <f>+G442+G447+G452</f>
        <v>2135272771.642427</v>
      </c>
      <c r="H441" s="64"/>
      <c r="I441" s="7"/>
    </row>
    <row r="442" spans="1:9" ht="33" x14ac:dyDescent="0.3">
      <c r="A442" s="102" t="s">
        <v>14</v>
      </c>
      <c r="B442" s="103" t="s">
        <v>400</v>
      </c>
      <c r="C442" s="104"/>
      <c r="D442" s="104"/>
      <c r="E442" s="104"/>
      <c r="F442" s="105"/>
      <c r="G442" s="106">
        <f>SUM(G443:G446)</f>
        <v>1155063117.642427</v>
      </c>
      <c r="H442" s="64"/>
      <c r="I442" s="7"/>
    </row>
    <row r="443" spans="1:9" ht="51" customHeight="1" x14ac:dyDescent="0.3">
      <c r="A443" s="173" t="s">
        <v>16</v>
      </c>
      <c r="B443" s="177" t="s">
        <v>401</v>
      </c>
      <c r="C443" s="142"/>
      <c r="D443" s="147" t="s">
        <v>558</v>
      </c>
      <c r="E443" s="148">
        <v>6</v>
      </c>
      <c r="F443" s="10" t="s">
        <v>402</v>
      </c>
      <c r="G443" s="13">
        <v>497370937</v>
      </c>
      <c r="H443" s="65"/>
      <c r="I443" s="13"/>
    </row>
    <row r="444" spans="1:9" ht="49.5" x14ac:dyDescent="0.3">
      <c r="A444" s="173"/>
      <c r="B444" s="177"/>
      <c r="C444" s="142"/>
      <c r="D444" s="147"/>
      <c r="E444" s="146"/>
      <c r="F444" s="10" t="s">
        <v>403</v>
      </c>
      <c r="G444" s="13">
        <v>473169547.64242703</v>
      </c>
      <c r="H444" s="65"/>
      <c r="I444" s="13"/>
    </row>
    <row r="445" spans="1:9" ht="82.5" x14ac:dyDescent="0.3">
      <c r="A445" s="173"/>
      <c r="B445" s="177"/>
      <c r="C445" s="142"/>
      <c r="D445" s="147"/>
      <c r="E445" s="146"/>
      <c r="F445" s="10" t="s">
        <v>41</v>
      </c>
      <c r="G445" s="31">
        <v>67191902</v>
      </c>
      <c r="H445" s="76"/>
      <c r="I445" s="31"/>
    </row>
    <row r="446" spans="1:9" ht="115.5" x14ac:dyDescent="0.3">
      <c r="A446" s="173"/>
      <c r="B446" s="177"/>
      <c r="C446" s="142"/>
      <c r="D446" s="147"/>
      <c r="E446" s="143"/>
      <c r="F446" s="10" t="s">
        <v>106</v>
      </c>
      <c r="G446" s="13">
        <v>117330731</v>
      </c>
      <c r="H446" s="65"/>
      <c r="I446" s="13"/>
    </row>
    <row r="447" spans="1:9" ht="33" x14ac:dyDescent="0.3">
      <c r="A447" s="102" t="s">
        <v>14</v>
      </c>
      <c r="B447" s="103" t="s">
        <v>404</v>
      </c>
      <c r="C447" s="104"/>
      <c r="D447" s="104"/>
      <c r="E447" s="104"/>
      <c r="F447" s="105"/>
      <c r="G447" s="106">
        <f>SUM(G448:G451)</f>
        <v>975209654</v>
      </c>
      <c r="H447" s="64"/>
      <c r="I447" s="7"/>
    </row>
    <row r="448" spans="1:9" ht="51" customHeight="1" x14ac:dyDescent="0.3">
      <c r="A448" s="173" t="s">
        <v>16</v>
      </c>
      <c r="B448" s="177" t="s">
        <v>405</v>
      </c>
      <c r="C448" s="142"/>
      <c r="D448" s="147" t="s">
        <v>559</v>
      </c>
      <c r="E448" s="148">
        <v>2</v>
      </c>
      <c r="F448" s="10" t="s">
        <v>402</v>
      </c>
      <c r="G448" s="13">
        <v>375209654</v>
      </c>
      <c r="H448" s="65"/>
      <c r="I448" s="13"/>
    </row>
    <row r="449" spans="1:9" ht="49.5" x14ac:dyDescent="0.3">
      <c r="A449" s="173"/>
      <c r="B449" s="177"/>
      <c r="C449" s="142"/>
      <c r="D449" s="147"/>
      <c r="E449" s="146"/>
      <c r="F449" s="10" t="s">
        <v>55</v>
      </c>
      <c r="G449" s="13">
        <v>212452816</v>
      </c>
      <c r="H449" s="65"/>
      <c r="I449" s="13"/>
    </row>
    <row r="450" spans="1:9" ht="82.5" x14ac:dyDescent="0.3">
      <c r="A450" s="173"/>
      <c r="B450" s="177"/>
      <c r="C450" s="142"/>
      <c r="D450" s="147"/>
      <c r="E450" s="146"/>
      <c r="F450" s="10" t="s">
        <v>41</v>
      </c>
      <c r="G450" s="13">
        <v>287547184</v>
      </c>
      <c r="H450" s="65"/>
      <c r="I450" s="13"/>
    </row>
    <row r="451" spans="1:9" ht="115.5" x14ac:dyDescent="0.3">
      <c r="A451" s="173"/>
      <c r="B451" s="177"/>
      <c r="C451" s="142"/>
      <c r="D451" s="147"/>
      <c r="E451" s="143"/>
      <c r="F451" s="10" t="s">
        <v>106</v>
      </c>
      <c r="G451" s="13">
        <v>100000000</v>
      </c>
      <c r="H451" s="65"/>
      <c r="I451" s="13"/>
    </row>
    <row r="452" spans="1:9" ht="49.5" x14ac:dyDescent="0.3">
      <c r="A452" s="102" t="s">
        <v>14</v>
      </c>
      <c r="B452" s="103" t="s">
        <v>406</v>
      </c>
      <c r="C452" s="104"/>
      <c r="D452" s="104"/>
      <c r="E452" s="104"/>
      <c r="F452" s="103" t="s">
        <v>25</v>
      </c>
      <c r="G452" s="106">
        <f>+G454</f>
        <v>5000000</v>
      </c>
      <c r="H452" s="64"/>
      <c r="I452" s="7"/>
    </row>
    <row r="453" spans="1:9" hidden="1" x14ac:dyDescent="0.3">
      <c r="A453" s="2"/>
      <c r="B453" s="8"/>
      <c r="C453" s="4"/>
      <c r="D453" s="4"/>
      <c r="E453" s="4"/>
      <c r="F453" s="10"/>
      <c r="G453" s="7"/>
      <c r="H453" s="64"/>
      <c r="I453" s="7"/>
    </row>
    <row r="454" spans="1:9" ht="132" x14ac:dyDescent="0.3">
      <c r="A454" s="45" t="s">
        <v>16</v>
      </c>
      <c r="B454" s="11" t="s">
        <v>407</v>
      </c>
      <c r="C454" s="12"/>
      <c r="D454" s="89" t="s">
        <v>560</v>
      </c>
      <c r="E454" s="81">
        <v>2</v>
      </c>
      <c r="F454" s="10" t="s">
        <v>25</v>
      </c>
      <c r="G454" s="32">
        <v>5000000</v>
      </c>
      <c r="H454" s="77"/>
      <c r="I454" s="32"/>
    </row>
    <row r="455" spans="1:9" x14ac:dyDescent="0.3">
      <c r="A455" s="113" t="s">
        <v>8</v>
      </c>
      <c r="B455" s="114" t="s">
        <v>420</v>
      </c>
      <c r="C455" s="115"/>
      <c r="D455" s="115"/>
      <c r="E455" s="115"/>
      <c r="F455" s="114"/>
      <c r="G455" s="116">
        <f>+G456</f>
        <v>200000000</v>
      </c>
      <c r="H455" s="64">
        <v>200000000</v>
      </c>
      <c r="I455" s="7"/>
    </row>
    <row r="456" spans="1:9" x14ac:dyDescent="0.3">
      <c r="A456" s="51" t="s">
        <v>10</v>
      </c>
      <c r="B456" s="52" t="s">
        <v>408</v>
      </c>
      <c r="C456" s="53"/>
      <c r="D456" s="53"/>
      <c r="E456" s="53"/>
      <c r="F456" s="54"/>
      <c r="G456" s="55">
        <f>+G457</f>
        <v>200000000</v>
      </c>
      <c r="H456" s="64">
        <v>200000000</v>
      </c>
      <c r="I456" s="7"/>
    </row>
    <row r="457" spans="1:9" x14ac:dyDescent="0.3">
      <c r="A457" s="107" t="s">
        <v>12</v>
      </c>
      <c r="B457" s="108" t="s">
        <v>409</v>
      </c>
      <c r="C457" s="109"/>
      <c r="D457" s="109"/>
      <c r="E457" s="109"/>
      <c r="F457" s="110"/>
      <c r="G457" s="64">
        <f>+G458</f>
        <v>200000000</v>
      </c>
      <c r="H457" s="64"/>
      <c r="I457" s="7"/>
    </row>
    <row r="458" spans="1:9" ht="66" x14ac:dyDescent="0.3">
      <c r="A458" s="102" t="s">
        <v>14</v>
      </c>
      <c r="B458" s="103" t="s">
        <v>410</v>
      </c>
      <c r="C458" s="104"/>
      <c r="D458" s="104"/>
      <c r="E458" s="104"/>
      <c r="F458" s="105"/>
      <c r="G458" s="106">
        <f>+G459</f>
        <v>200000000</v>
      </c>
      <c r="H458" s="64"/>
      <c r="I458" s="7"/>
    </row>
    <row r="459" spans="1:9" ht="66" x14ac:dyDescent="0.3">
      <c r="A459" s="45" t="s">
        <v>16</v>
      </c>
      <c r="B459" s="30" t="s">
        <v>411</v>
      </c>
      <c r="C459" s="12"/>
      <c r="D459" s="100" t="s">
        <v>561</v>
      </c>
      <c r="E459" s="81">
        <v>4</v>
      </c>
      <c r="F459" s="10" t="s">
        <v>55</v>
      </c>
      <c r="G459" s="13">
        <v>200000000</v>
      </c>
      <c r="H459" s="65"/>
      <c r="I459" s="13"/>
    </row>
    <row r="460" spans="1:9" x14ac:dyDescent="0.3">
      <c r="B460" s="34" t="s">
        <v>609</v>
      </c>
      <c r="I460" s="135">
        <v>240000000</v>
      </c>
    </row>
    <row r="462" spans="1:9" hidden="1" x14ac:dyDescent="0.3"/>
    <row r="463" spans="1:9" hidden="1" x14ac:dyDescent="0.3">
      <c r="G463" s="36">
        <f>+G76+G81+G100+G113</f>
        <v>1103993625.24</v>
      </c>
    </row>
    <row r="464" spans="1:9" hidden="1" x14ac:dyDescent="0.3">
      <c r="G464" s="36">
        <v>1027115209.6520001</v>
      </c>
    </row>
    <row r="465" spans="7:7" hidden="1" x14ac:dyDescent="0.3">
      <c r="G465" s="36">
        <f>+G463-G464</f>
        <v>76878415.58799994</v>
      </c>
    </row>
    <row r="466" spans="7:7" hidden="1" x14ac:dyDescent="0.3"/>
    <row r="467" spans="7:7" hidden="1" x14ac:dyDescent="0.3">
      <c r="G467" s="36">
        <v>106759836.51000001</v>
      </c>
    </row>
    <row r="468" spans="7:7" hidden="1" x14ac:dyDescent="0.3">
      <c r="G468" s="36">
        <f>+G467-G465</f>
        <v>29881420.922000065</v>
      </c>
    </row>
  </sheetData>
  <autoFilter ref="A2:N20"/>
  <mergeCells count="246">
    <mergeCell ref="A37:A38"/>
    <mergeCell ref="B37:B38"/>
    <mergeCell ref="D16:D17"/>
    <mergeCell ref="E16:E17"/>
    <mergeCell ref="A19:A20"/>
    <mergeCell ref="B19:B20"/>
    <mergeCell ref="D19:D20"/>
    <mergeCell ref="E19:E20"/>
    <mergeCell ref="D34:D36"/>
    <mergeCell ref="E34:E36"/>
    <mergeCell ref="A16:A17"/>
    <mergeCell ref="B16:B17"/>
    <mergeCell ref="C16:C17"/>
    <mergeCell ref="A34:A36"/>
    <mergeCell ref="B34:B36"/>
    <mergeCell ref="C34:C36"/>
    <mergeCell ref="C37:C38"/>
    <mergeCell ref="D37:D38"/>
    <mergeCell ref="E37:E38"/>
    <mergeCell ref="A114:A121"/>
    <mergeCell ref="B114:B121"/>
    <mergeCell ref="C114:C121"/>
    <mergeCell ref="A123:A135"/>
    <mergeCell ref="B123:B135"/>
    <mergeCell ref="C123:C135"/>
    <mergeCell ref="C100:C101"/>
    <mergeCell ref="A109:A112"/>
    <mergeCell ref="B109:B112"/>
    <mergeCell ref="C109:C112"/>
    <mergeCell ref="A100:A102"/>
    <mergeCell ref="B100:B102"/>
    <mergeCell ref="A104:A105"/>
    <mergeCell ref="B104:B105"/>
    <mergeCell ref="A193:A196"/>
    <mergeCell ref="B193:B196"/>
    <mergeCell ref="C193:C196"/>
    <mergeCell ref="A197:A198"/>
    <mergeCell ref="B197:B198"/>
    <mergeCell ref="C197:C198"/>
    <mergeCell ref="A183:A188"/>
    <mergeCell ref="B183:B188"/>
    <mergeCell ref="C183:C188"/>
    <mergeCell ref="A189:A190"/>
    <mergeCell ref="B189:B190"/>
    <mergeCell ref="C189:C190"/>
    <mergeCell ref="A200:A202"/>
    <mergeCell ref="B200:B202"/>
    <mergeCell ref="C200:C202"/>
    <mergeCell ref="B206:B207"/>
    <mergeCell ref="C206:C207"/>
    <mergeCell ref="A213:A216"/>
    <mergeCell ref="B213:B216"/>
    <mergeCell ref="C213:C216"/>
    <mergeCell ref="A206:A207"/>
    <mergeCell ref="A224:A225"/>
    <mergeCell ref="B224:B225"/>
    <mergeCell ref="C224:C225"/>
    <mergeCell ref="A226:A227"/>
    <mergeCell ref="B226:B227"/>
    <mergeCell ref="C226:C227"/>
    <mergeCell ref="A220:A221"/>
    <mergeCell ref="B220:B221"/>
    <mergeCell ref="C220:C221"/>
    <mergeCell ref="A222:A223"/>
    <mergeCell ref="B222:B223"/>
    <mergeCell ref="C222:C223"/>
    <mergeCell ref="A235:A236"/>
    <mergeCell ref="B235:B236"/>
    <mergeCell ref="C235:C236"/>
    <mergeCell ref="A239:A240"/>
    <mergeCell ref="B239:B240"/>
    <mergeCell ref="C239:C240"/>
    <mergeCell ref="A229:A231"/>
    <mergeCell ref="B229:B231"/>
    <mergeCell ref="C229:C231"/>
    <mergeCell ref="A232:A233"/>
    <mergeCell ref="B232:B233"/>
    <mergeCell ref="C232:C233"/>
    <mergeCell ref="A245:A246"/>
    <mergeCell ref="B245:B246"/>
    <mergeCell ref="C245:C246"/>
    <mergeCell ref="A248:A249"/>
    <mergeCell ref="B248:B249"/>
    <mergeCell ref="C248:C249"/>
    <mergeCell ref="A241:A242"/>
    <mergeCell ref="B241:B242"/>
    <mergeCell ref="C241:C242"/>
    <mergeCell ref="A243:A244"/>
    <mergeCell ref="B243:B244"/>
    <mergeCell ref="C243:C244"/>
    <mergeCell ref="A255:A256"/>
    <mergeCell ref="B255:B256"/>
    <mergeCell ref="C255:C256"/>
    <mergeCell ref="A258:A259"/>
    <mergeCell ref="B258:B259"/>
    <mergeCell ref="C258:C259"/>
    <mergeCell ref="A251:A252"/>
    <mergeCell ref="B251:B252"/>
    <mergeCell ref="C251:C252"/>
    <mergeCell ref="A253:A254"/>
    <mergeCell ref="B253:B254"/>
    <mergeCell ref="C253:C254"/>
    <mergeCell ref="A380:A381"/>
    <mergeCell ref="B380:B381"/>
    <mergeCell ref="C380:C381"/>
    <mergeCell ref="A284:A285"/>
    <mergeCell ref="B284:B285"/>
    <mergeCell ref="C284:C285"/>
    <mergeCell ref="A375:A376"/>
    <mergeCell ref="B375:B376"/>
    <mergeCell ref="C375:C376"/>
    <mergeCell ref="A52:A55"/>
    <mergeCell ref="B52:B55"/>
    <mergeCell ref="F52:F55"/>
    <mergeCell ref="G52:G55"/>
    <mergeCell ref="A448:A451"/>
    <mergeCell ref="B448:B451"/>
    <mergeCell ref="C448:C451"/>
    <mergeCell ref="A388:A389"/>
    <mergeCell ref="B388:B389"/>
    <mergeCell ref="C388:C389"/>
    <mergeCell ref="A443:A446"/>
    <mergeCell ref="B443:B446"/>
    <mergeCell ref="C443:C446"/>
    <mergeCell ref="A382:A383"/>
    <mergeCell ref="B382:B383"/>
    <mergeCell ref="C382:C383"/>
    <mergeCell ref="A386:A387"/>
    <mergeCell ref="B386:B387"/>
    <mergeCell ref="C386:C387"/>
    <mergeCell ref="A377:A378"/>
    <mergeCell ref="B377:B378"/>
    <mergeCell ref="C377:C378"/>
    <mergeCell ref="F81:F82"/>
    <mergeCell ref="A85:A87"/>
    <mergeCell ref="B85:B87"/>
    <mergeCell ref="A57:A58"/>
    <mergeCell ref="B57:B58"/>
    <mergeCell ref="F57:F58"/>
    <mergeCell ref="G57:G58"/>
    <mergeCell ref="I57:I58"/>
    <mergeCell ref="A60:A62"/>
    <mergeCell ref="B60:B62"/>
    <mergeCell ref="I76:I77"/>
    <mergeCell ref="A76:A77"/>
    <mergeCell ref="B76:B77"/>
    <mergeCell ref="C76:C77"/>
    <mergeCell ref="A68:A70"/>
    <mergeCell ref="B68:B70"/>
    <mergeCell ref="A72:A74"/>
    <mergeCell ref="B72:B74"/>
    <mergeCell ref="A81:A82"/>
    <mergeCell ref="B81:B82"/>
    <mergeCell ref="I81:I82"/>
    <mergeCell ref="D109:D112"/>
    <mergeCell ref="E109:E112"/>
    <mergeCell ref="D114:D121"/>
    <mergeCell ref="E114:E121"/>
    <mergeCell ref="D123:D135"/>
    <mergeCell ref="E123:E135"/>
    <mergeCell ref="D183:D188"/>
    <mergeCell ref="E183:E188"/>
    <mergeCell ref="D189:D190"/>
    <mergeCell ref="E189:E190"/>
    <mergeCell ref="G19:G20"/>
    <mergeCell ref="D229:D231"/>
    <mergeCell ref="E229:E231"/>
    <mergeCell ref="D232:D233"/>
    <mergeCell ref="E232:E233"/>
    <mergeCell ref="D235:D236"/>
    <mergeCell ref="E235:E236"/>
    <mergeCell ref="D239:D240"/>
    <mergeCell ref="E239:E240"/>
    <mergeCell ref="F72:F74"/>
    <mergeCell ref="G72:G74"/>
    <mergeCell ref="D220:D221"/>
    <mergeCell ref="E220:E221"/>
    <mergeCell ref="D222:D223"/>
    <mergeCell ref="E222:E223"/>
    <mergeCell ref="D224:D225"/>
    <mergeCell ref="E224:E225"/>
    <mergeCell ref="D226:D227"/>
    <mergeCell ref="E226:E227"/>
    <mergeCell ref="F19:F20"/>
    <mergeCell ref="D193:D196"/>
    <mergeCell ref="E193:E196"/>
    <mergeCell ref="D197:D198"/>
    <mergeCell ref="E197:E198"/>
    <mergeCell ref="D206:D207"/>
    <mergeCell ref="E206:E207"/>
    <mergeCell ref="D213:D216"/>
    <mergeCell ref="D386:D387"/>
    <mergeCell ref="E386:E387"/>
    <mergeCell ref="D253:D254"/>
    <mergeCell ref="E253:E254"/>
    <mergeCell ref="D255:D256"/>
    <mergeCell ref="E255:E256"/>
    <mergeCell ref="D258:D259"/>
    <mergeCell ref="E258:E259"/>
    <mergeCell ref="D284:D285"/>
    <mergeCell ref="E284:E285"/>
    <mergeCell ref="D375:D376"/>
    <mergeCell ref="E375:E376"/>
    <mergeCell ref="E213:E216"/>
    <mergeCell ref="D448:D451"/>
    <mergeCell ref="E448:E451"/>
    <mergeCell ref="A1:I1"/>
    <mergeCell ref="I72:I74"/>
    <mergeCell ref="F68:F70"/>
    <mergeCell ref="G68:G70"/>
    <mergeCell ref="I68:I70"/>
    <mergeCell ref="F60:F62"/>
    <mergeCell ref="G60:G62"/>
    <mergeCell ref="I60:I62"/>
    <mergeCell ref="I52:I55"/>
    <mergeCell ref="I85:I87"/>
    <mergeCell ref="D388:D389"/>
    <mergeCell ref="E388:E389"/>
    <mergeCell ref="F104:F105"/>
    <mergeCell ref="G104:G105"/>
    <mergeCell ref="F85:F87"/>
    <mergeCell ref="G85:G87"/>
    <mergeCell ref="G81:G82"/>
    <mergeCell ref="F101:F102"/>
    <mergeCell ref="G101:G102"/>
    <mergeCell ref="D377:D378"/>
    <mergeCell ref="E377:E378"/>
    <mergeCell ref="D380:D381"/>
    <mergeCell ref="I19:I20"/>
    <mergeCell ref="D443:D446"/>
    <mergeCell ref="E443:E446"/>
    <mergeCell ref="E380:E381"/>
    <mergeCell ref="D382:D383"/>
    <mergeCell ref="E382:E383"/>
    <mergeCell ref="D241:D242"/>
    <mergeCell ref="E241:E242"/>
    <mergeCell ref="D243:D244"/>
    <mergeCell ref="E243:E244"/>
    <mergeCell ref="D245:D246"/>
    <mergeCell ref="E245:E246"/>
    <mergeCell ref="D248:D249"/>
    <mergeCell ref="E248:E249"/>
    <mergeCell ref="D251:D252"/>
    <mergeCell ref="E251:E252"/>
    <mergeCell ref="D200:D202"/>
    <mergeCell ref="E200:E202"/>
  </mergeCells>
  <pageMargins left="0.7" right="0.7" top="0.75" bottom="0.75" header="0.3" footer="0.3"/>
  <pageSetup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2"/>
  <sheetViews>
    <sheetView workbookViewId="0">
      <selection activeCell="C13" sqref="C13"/>
    </sheetView>
  </sheetViews>
  <sheetFormatPr baseColWidth="10" defaultRowHeight="15" x14ac:dyDescent="0.25"/>
  <cols>
    <col min="1" max="1" width="18" bestFit="1" customWidth="1"/>
  </cols>
  <sheetData>
    <row r="2" spans="1:1" x14ac:dyDescent="0.25">
      <c r="A2" s="132"/>
    </row>
    <row r="3" spans="1:1" ht="16.5" x14ac:dyDescent="0.25">
      <c r="A3" s="133"/>
    </row>
    <row r="4" spans="1:1" ht="16.5" x14ac:dyDescent="0.25">
      <c r="A4" s="133"/>
    </row>
    <row r="5" spans="1:1" ht="16.5" x14ac:dyDescent="0.25">
      <c r="A5" s="133"/>
    </row>
    <row r="6" spans="1:1" ht="16.5" x14ac:dyDescent="0.25">
      <c r="A6" s="133"/>
    </row>
    <row r="7" spans="1:1" ht="16.5" x14ac:dyDescent="0.25">
      <c r="A7" s="133"/>
    </row>
    <row r="8" spans="1:1" ht="16.5" x14ac:dyDescent="0.25">
      <c r="A8" s="134"/>
    </row>
    <row r="9" spans="1:1" ht="16.5" x14ac:dyDescent="0.25">
      <c r="A9" s="134"/>
    </row>
    <row r="10" spans="1:1" x14ac:dyDescent="0.25">
      <c r="A10" s="132"/>
    </row>
    <row r="11" spans="1:1" x14ac:dyDescent="0.25">
      <c r="A11" s="132"/>
    </row>
    <row r="12" spans="1:1" x14ac:dyDescent="0.25">
      <c r="A12" s="1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
  <sheetViews>
    <sheetView workbookViewId="0">
      <selection activeCell="C1" sqref="C1"/>
    </sheetView>
  </sheetViews>
  <sheetFormatPr baseColWidth="10" defaultColWidth="10.85546875" defaultRowHeight="15.75" x14ac:dyDescent="0.25"/>
  <cols>
    <col min="1" max="1" width="32.42578125" style="111" bestFit="1" customWidth="1"/>
    <col min="2" max="2" width="27.5703125" style="112" customWidth="1"/>
    <col min="3" max="3" width="17.42578125" style="112" bestFit="1" customWidth="1"/>
    <col min="4" max="16384" width="10.85546875" style="11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dc:creator>
  <cp:lastModifiedBy>OCAD.Planeacion</cp:lastModifiedBy>
  <cp:lastPrinted>2022-01-24T22:55:19Z</cp:lastPrinted>
  <dcterms:created xsi:type="dcterms:W3CDTF">2022-01-05T12:15:54Z</dcterms:created>
  <dcterms:modified xsi:type="dcterms:W3CDTF">2022-05-25T16:29:52Z</dcterms:modified>
</cp:coreProperties>
</file>